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0230" yWindow="-15" windowWidth="10260" windowHeight="8190"/>
  </bookViews>
  <sheets>
    <sheet name="Central Components summary" sheetId="11" r:id="rId1"/>
    <sheet name="Central Components" sheetId="1" r:id="rId2"/>
    <sheet name="Producers Summary" sheetId="10" r:id="rId3"/>
    <sheet name="New Producers" sheetId="4" r:id="rId4"/>
    <sheet name="Existing UIC producers " sheetId="6" r:id="rId5"/>
    <sheet name="NRT only new Producers" sheetId="7" r:id="rId6"/>
    <sheet name="NRT only UIC Producers" sheetId="8" r:id="rId7"/>
    <sheet name="Compared Results" sheetId="9" r:id="rId8"/>
    <sheet name="Feuil1" sheetId="12" r:id="rId9"/>
  </sheets>
  <calcPr calcId="114210"/>
</workbook>
</file>

<file path=xl/calcChain.xml><?xml version="1.0" encoding="utf-8"?>
<calcChain xmlns="http://schemas.openxmlformats.org/spreadsheetml/2006/main">
  <c r="I7" i="9"/>
  <c r="I6"/>
  <c r="H6"/>
  <c r="I5"/>
  <c r="I4"/>
  <c r="H4"/>
  <c r="D7"/>
  <c r="D6"/>
  <c r="C6"/>
  <c r="D5"/>
  <c r="D4"/>
  <c r="C4"/>
  <c r="I18" i="1"/>
  <c r="I9" i="8"/>
  <c r="I9" i="6"/>
  <c r="J9" i="10"/>
  <c r="F9"/>
  <c r="G8"/>
  <c r="F8"/>
  <c r="G7"/>
  <c r="F7"/>
  <c r="G6"/>
  <c r="F6"/>
  <c r="G5"/>
  <c r="F5"/>
  <c r="G4"/>
  <c r="G3"/>
  <c r="F3"/>
  <c r="J33" i="8"/>
  <c r="I30"/>
  <c r="J30"/>
  <c r="J31"/>
  <c r="I10"/>
  <c r="J7"/>
  <c r="I5"/>
  <c r="M9" i="10"/>
  <c r="L9"/>
  <c r="M8"/>
  <c r="L8"/>
  <c r="M7"/>
  <c r="L7"/>
  <c r="M6"/>
  <c r="L6"/>
  <c r="M5"/>
  <c r="L5"/>
  <c r="M4"/>
  <c r="L4"/>
  <c r="M3"/>
  <c r="L3"/>
  <c r="J31" i="7"/>
  <c r="I31"/>
  <c r="I30"/>
  <c r="J30"/>
  <c r="J33"/>
  <c r="D9" i="10"/>
  <c r="C9"/>
  <c r="D8"/>
  <c r="C8"/>
  <c r="D7"/>
  <c r="C7"/>
  <c r="D6"/>
  <c r="C6"/>
  <c r="D5"/>
  <c r="C5"/>
  <c r="D4"/>
  <c r="D3"/>
  <c r="C3"/>
  <c r="I29" i="6"/>
  <c r="J29"/>
  <c r="J32"/>
  <c r="J28"/>
  <c r="I5"/>
  <c r="J7"/>
  <c r="I9" i="10"/>
  <c r="J8"/>
  <c r="I8"/>
  <c r="J7"/>
  <c r="I7"/>
  <c r="J6"/>
  <c r="I6"/>
  <c r="J5"/>
  <c r="I5"/>
  <c r="J4"/>
  <c r="I4"/>
  <c r="J3"/>
  <c r="I33" i="4"/>
  <c r="J33"/>
  <c r="J31"/>
  <c r="I31"/>
  <c r="J30"/>
  <c r="J28"/>
  <c r="I28"/>
  <c r="J21"/>
  <c r="I21"/>
  <c r="J18"/>
  <c r="I18"/>
  <c r="J15"/>
  <c r="I15"/>
  <c r="J12"/>
  <c r="I12"/>
  <c r="J8"/>
  <c r="I8"/>
  <c r="I3" i="10"/>
  <c r="J18" i="1"/>
  <c r="J14"/>
  <c r="E11" i="11"/>
  <c r="I14" i="1"/>
  <c r="D11" i="11"/>
  <c r="J17" i="1"/>
  <c r="E14" i="11"/>
  <c r="I17" i="1"/>
  <c r="D14" i="11"/>
  <c r="G10" i="10"/>
  <c r="G11"/>
  <c r="L10"/>
  <c r="M10"/>
  <c r="L11"/>
  <c r="M11"/>
  <c r="D11"/>
  <c r="D10"/>
  <c r="J11"/>
  <c r="I11"/>
  <c r="J10"/>
  <c r="I10"/>
  <c r="J8" i="8"/>
  <c r="I8"/>
  <c r="J8" i="7"/>
  <c r="I8"/>
  <c r="J8" i="6"/>
  <c r="I8"/>
  <c r="J28" i="8"/>
  <c r="I28"/>
  <c r="J21"/>
  <c r="I21"/>
  <c r="J18"/>
  <c r="I18"/>
  <c r="J15"/>
  <c r="I15"/>
  <c r="J12"/>
  <c r="I12"/>
  <c r="I31"/>
  <c r="C7" i="9"/>
  <c r="F4" i="10"/>
  <c r="I33" i="8"/>
  <c r="H7" i="9"/>
  <c r="J28" i="7"/>
  <c r="I28"/>
  <c r="J21"/>
  <c r="I21"/>
  <c r="J18"/>
  <c r="I18"/>
  <c r="J15"/>
  <c r="I15"/>
  <c r="J12"/>
  <c r="I12"/>
  <c r="F10" i="10"/>
  <c r="F11"/>
  <c r="I33" i="7"/>
  <c r="C5" i="9"/>
  <c r="H5"/>
  <c r="J27" i="6"/>
  <c r="I27"/>
  <c r="J20"/>
  <c r="I20"/>
  <c r="J17"/>
  <c r="I17"/>
  <c r="J14"/>
  <c r="I14"/>
  <c r="J11"/>
  <c r="I11"/>
  <c r="C4" i="10"/>
  <c r="C10"/>
  <c r="C11"/>
  <c r="I32" i="6"/>
  <c r="J30"/>
  <c r="I30"/>
  <c r="J10" i="1"/>
  <c r="E7" i="11"/>
  <c r="E15"/>
  <c r="I10" i="1"/>
  <c r="D7" i="11"/>
  <c r="D15"/>
  <c r="I3" i="9"/>
  <c r="D3"/>
</calcChain>
</file>

<file path=xl/sharedStrings.xml><?xml version="1.0" encoding="utf-8"?>
<sst xmlns="http://schemas.openxmlformats.org/spreadsheetml/2006/main" count="546" uniqueCount="188">
  <si>
    <t>Functionality</t>
  </si>
  <si>
    <t>Impacted stakeholder</t>
  </si>
  <si>
    <t>General impact description</t>
  </si>
  <si>
    <t>capex</t>
  </si>
  <si>
    <t>opex</t>
  </si>
  <si>
    <t>Perform user acceptance tests</t>
  </si>
  <si>
    <t>. Availability of administration tools
. Number of changes in commercial agreements</t>
  </si>
  <si>
    <t>. Amount of TAP players (RUs, public bodies, third parties) with a business agreement with the RU</t>
  </si>
  <si>
    <t>Producers (RUs)</t>
  </si>
  <si>
    <t>. Provide annual timetable 2 months before that timetable comes into force
. Updates must be made available 7 days before changes take effect (when changes are known 7 or more days in advance)
. Data must be archived for one year after expiration of data</t>
  </si>
  <si>
    <t>. Automation level of the notification process</t>
  </si>
  <si>
    <t>Create additional services to the registry
. List points of contact for commercial agreements</t>
  </si>
  <si>
    <t>Build the registry basic services :
. Admin access rights
. Register a resource
. Receive update notification
. Notify on update
. Modify a resource (update,delete)
. Consult a resource</t>
  </si>
  <si>
    <t>. Number of interested parties
. Automation level</t>
  </si>
  <si>
    <t>(OPTIONAL) Support another protocol than the current HERMES protocol to transfer B5 messages</t>
  </si>
  <si>
    <t>. Complexity of the new transportation protocol</t>
  </si>
  <si>
    <t>. New users need to have a commercial agreement with the RU
. HERMES current transportation protocol is used</t>
  </si>
  <si>
    <t>Scale the back-office infrastructure systems to handle the additional load of the new users</t>
  </si>
  <si>
    <t>Authorise new users to access their reservation system</t>
  </si>
  <si>
    <t xml:space="preserve">. Number of new users with commercial agreements </t>
  </si>
  <si>
    <t>. Number of new users with commercial agreements
. Sale force of the new users</t>
  </si>
  <si>
    <t>Scale the reservation infrastructure systems to handle the additional load of the new users</t>
  </si>
  <si>
    <t>Increased maintenance costs on reservation and back-office systems</t>
  </si>
  <si>
    <t>Handle the additional load on the back-office processes (accounting, invoicing management and monitoring, payment process)</t>
  </si>
  <si>
    <t>. RUs request the TAP Governance body to update the reference files according to their needs (brand names creation, …)
. Once quality is ensured, the data is given to ERA for publication</t>
  </si>
  <si>
    <t>. Number of changes from Rus</t>
  </si>
  <si>
    <t>. Only one FTP user required, since those data are public (any citizen can access them) -&gt; no need for particular security</t>
  </si>
  <si>
    <t>Maintainance process of reference data : passenger code lists, country codes, company codes, locations</t>
  </si>
  <si>
    <t>Build the registry notification process</t>
  </si>
  <si>
    <t>Notify the central registry at every file update</t>
  </si>
  <si>
    <t>make data available</t>
  </si>
  <si>
    <t>Set up a FTP server to publish the files (pull)</t>
  </si>
  <si>
    <t>Impact indicators</t>
  </si>
  <si>
    <t>Impact estimation</t>
  </si>
  <si>
    <t>Assumption</t>
  </si>
  <si>
    <t>Comments</t>
  </si>
  <si>
    <t>. Administration tools useability makes the administration of access rights easier.
. Access list support makes it possible to have only one data instance, made accessible according to user access rights.
. Physically the data files will be in a single folder : no multiple extraction necessary for each user.</t>
  </si>
  <si>
    <t>notify all stakeholders of data update</t>
  </si>
  <si>
    <t>publish timetable data</t>
  </si>
  <si>
    <t>. The website provides a human-readable view of the registry services output
. Subscription to resources on a web site automates the subscription process and lessen the opex on the TAP governance body
. Provides transparency on costs</t>
  </si>
  <si>
    <t>Create a website for the governance body that proposes the following services :
. Service fees for each stakeholder
. Administration
. Invoicing process</t>
  </si>
  <si>
    <t>User logins all have the same home directory. It is possible to set access rights to folders in the home directory.</t>
  </si>
  <si>
    <t>. Example of folders in the home directory : "timetable", "fares_B1", "fares_B2", …
. A user login may have access rights to the "timetable" and "fares_B1" directories, but not to the "fares_B2" directory.</t>
  </si>
  <si>
    <t>The amount of resource types little affects the capex</t>
  </si>
  <si>
    <t>Create the FTP user login for each third party with an existing commercial agreement.</t>
  </si>
  <si>
    <t>. Administration tools
. On the shelf product
. Access list support
. Transfer security support (SSL, TLS, …)</t>
  </si>
  <si>
    <t>An observer process can be built for an automatic push solution : 
. A script that periodically scans the data directories for updates. On update, the script scans a table that contains the stakeholders to send the file to (with the ftp login/server to use).</t>
  </si>
  <si>
    <t>An observer process can be built for an automatic notification process :
. A script that periodically scans the data directories for updates. On update, the script connects to the registry to notify of the update.</t>
  </si>
  <si>
    <t>Extends the registry notification process (see below - "notify all stakeholders of data update")</t>
  </si>
  <si>
    <t>Built on top of the registry services.</t>
  </si>
  <si>
    <t>Eases governance management</t>
  </si>
  <si>
    <t>Create user logins into the central system</t>
  </si>
  <si>
    <t>User logins are shared between the registry and the web sites.</t>
  </si>
  <si>
    <t>Set up a FTP server to host the reference data : passenger code lists, country codes, company codes, locations</t>
  </si>
  <si>
    <t>Build the required tools to maintain the reference data (passenger code lists, country codes, company codes, locations) and ensure its quality
The data can be exported in computer redeable file formats</t>
  </si>
  <si>
    <t>publish reference data</t>
  </si>
  <si>
    <t>(OPTIONAL - Push Solution) Push the updated files to interested parties</t>
  </si>
  <si>
    <t>(OPTIONAL - Push Solution) Maintain the push process</t>
  </si>
  <si>
    <t>Manage FTP user rights</t>
  </si>
  <si>
    <t>Build (or update) the process to make the timetable data available</t>
  </si>
  <si>
    <t>Publish the updated timetable file on the FTP server</t>
  </si>
  <si>
    <t>publish fares data</t>
  </si>
  <si>
    <t>Build (or update) the process to make the fares data available</t>
  </si>
  <si>
    <t>. Number of tariff updates
. Number of price udpates</t>
  </si>
  <si>
    <t>publish fulfilment data</t>
  </si>
  <si>
    <t>Notification can be a web service call, a mail, …</t>
  </si>
  <si>
    <t>capex
opex 
(licence costs, system costs)</t>
  </si>
  <si>
    <t>Off-the-shelf
. Based web service // XML technologies</t>
  </si>
  <si>
    <t>Capex</t>
  </si>
  <si>
    <t>Opex / year</t>
  </si>
  <si>
    <t>TOTAL SUM:</t>
  </si>
  <si>
    <t>Create a website for users (RUs, TVs, third parties) that proposes the following services :
. List points of contact for commercial agreements
. List resources
. Subscribe to notification for given resources - provide terms and conditions on subscription
. List of resource subscriptions
. List of Information providers (timetables)
. Type of fares offered by RUs
. List of Attributing systems
. Print@home solution used by RUs
. Method of communication for PRM assistance used by RUs</t>
  </si>
  <si>
    <t>Data Quality Management tools</t>
  </si>
  <si>
    <t>Maintainance / Evolution of the tool according to CR that were approved through the TAP CCM process</t>
  </si>
  <si>
    <t>. number of RUs
. Number of changes  from RUs</t>
  </si>
  <si>
    <t>capex
Opex</t>
  </si>
  <si>
    <t>. RUs request the TAP Governance DQT to check their data at every new version, annual or updates, 
Once positively checked, Rus are informed they can upload onto their FTP server and the Registry is updated with the reference of the new version of the data file</t>
  </si>
  <si>
    <t>Build the required tools to alow Rus to check the quality of their Timetables and Fares</t>
  </si>
  <si>
    <t>booking/Reservation/Availability/cancellation</t>
  </si>
  <si>
    <t>Producers (RU attributing systems)</t>
  </si>
  <si>
    <t>Publish the updated fares file on the FTP server</t>
  </si>
  <si>
    <t>Build (or update) the process to make the public keys data available</t>
  </si>
  <si>
    <t>Publish the updated public key file on the FTP server</t>
  </si>
  <si>
    <t>frequency of public key changes</t>
  </si>
  <si>
    <t>RUs already have such solutions in their software portfolio</t>
  </si>
  <si>
    <t>capex/opex</t>
  </si>
  <si>
    <t>Data Quality Management process</t>
  </si>
  <si>
    <t>Producers</t>
  </si>
  <si>
    <t>send resource files to TAP Governance Data Quality Tool</t>
  </si>
  <si>
    <t>. Importance of file
. Number of changes</t>
  </si>
  <si>
    <t xml:space="preserve">
. Automation level</t>
  </si>
  <si>
    <t>. Automation level (automatic or manual)
Automatic is assumed for the Capex</t>
  </si>
  <si>
    <t xml:space="preserve">. Off-the-shelf availability or to be built ?
. Latency, availability, throughput;.. For each service (SLA)
costs is based on off the shelf ans very high availability
</t>
  </si>
  <si>
    <t>. Non standard case by case
less than 5 services estmated in costs</t>
  </si>
  <si>
    <t>. Non standard
. Based off a Content Management System ? (CMS)
Non functional requirements :
. Security aspects 
. Auditing 
. Logging, archiving 
cost will cover 10 pages in the website and each new page would add 3000€
Text cointent files should already be ready</t>
  </si>
  <si>
    <t>. Non standard
. Based off a Content Management System ? (CMS)
Simple version based on manual is less than 1000€ /year opex
complex version would be between 500k€ and 1M€</t>
  </si>
  <si>
    <t>. Number of services to test 
overall test
. Number of websites to test
cost per additional player</t>
  </si>
  <si>
    <t>Manage user profiles in registry
Cost is based on changes/addition per profile</t>
  </si>
  <si>
    <t>. Frequency of planned timetable updates (except if automatic) cost is related to automatic
. Amount of trains (the more trains, the more updates are frequent because of timetable adaptation)
. Planned infrastructure maintenance work</t>
  </si>
  <si>
    <t>TAP Governance body - DQM</t>
  </si>
  <si>
    <t>. Example of folders in the home directory : "timetable", "fares_B1"
. A user login may have access rights to the "timetable" and "fares_B1" directories, but not to the "fares_B2" directory.</t>
  </si>
  <si>
    <t xml:space="preserve">. Amount of TAP players (RUs, public bodies, third parties) with a business agreement with the RU
. Small eastern RUs mainly use NRT only (no use of B2, B3, B5 and B7) </t>
  </si>
  <si>
    <t>Inform the Registry of the Resources B1 and B4</t>
  </si>
  <si>
    <t>Amount of versions</t>
  </si>
  <si>
    <t>The TAP governance body will provide a website for Producers to inform of the current resources versions</t>
  </si>
  <si>
    <t xml:space="preserve">A resource is defined by :
. Type (timetable_full and fares_B1)
. Transportation means (ftp)
. Server address
. File path
. Last update </t>
  </si>
  <si>
    <t>Only NRT</t>
  </si>
  <si>
    <t>Only RCT2 tickets</t>
  </si>
  <si>
    <t>non applicable</t>
  </si>
  <si>
    <t xml:space="preserve">
. Automation level
. Using Merits for Timetables and Passport for Tariffs/Fares, the costs is divided by the number of users</t>
  </si>
  <si>
    <t>Usage of MERITS</t>
  </si>
  <si>
    <t>Existing process with MERITS</t>
  </si>
  <si>
    <t>Usage of PASSPORT</t>
  </si>
  <si>
    <t>Existing Process with PASSPORT</t>
  </si>
  <si>
    <t>No link between systems: no use of B5</t>
  </si>
  <si>
    <t>Only Timetables and NRT (B1) resources 
Use of existing tools in UIC (MERITS and Passport)</t>
  </si>
  <si>
    <t>Build the registry information process</t>
  </si>
  <si>
    <t>Inform the central registry at every file update</t>
  </si>
  <si>
    <t>. Automation level of the information process</t>
  </si>
  <si>
    <t>Existing Process of MERITS</t>
  </si>
  <si>
    <t>Build the registry notification process to inform the Registry of the current resources versions</t>
  </si>
  <si>
    <t>. Automation level (automatic or manual)
Automatic is assumed for the Capex
Amount of Resources</t>
  </si>
  <si>
    <t>capex/OPEX</t>
  </si>
  <si>
    <t>A resource is defined by :
. Type (timetable_full, timetable_delta, fares_B1, fares_B2, …)
. Transportation means (ftp)
. Server address
. File path
. Last update 
An observer process can be built for an automatic notification process :
. A script that periodically scans the data directories for updates. On update, the script connects to the registry to notify of the update.</t>
  </si>
  <si>
    <t>. Number of new users with commercial agreements 
Cost is per new Consumer</t>
  </si>
  <si>
    <t>. Number of new users with commercial agreements
. Sale force of the new users
Including network service provision</t>
  </si>
  <si>
    <t>. Importance of file
. Number of changes
Usage of Merits for Timetables
Usage of Passport for Fares/Tariffs</t>
  </si>
  <si>
    <t>Specific service in the TAP-TSI context
2 additional pages on a website per new service with connection to the database</t>
  </si>
  <si>
    <t>Costs based for 3 actors</t>
  </si>
  <si>
    <t>. Number of existing users with commercial agreements
Opex cost is based for 6 to 7 new logons per year</t>
  </si>
  <si>
    <t>. Number of changes in commercial agreements
Cost based on less that 20 changes/year</t>
  </si>
  <si>
    <t>Presumably 10 days per year for operating and 20 days per year for maintenance of software</t>
  </si>
  <si>
    <t>Central Components</t>
  </si>
  <si>
    <t>CAPEX</t>
  </si>
  <si>
    <t>OPEX</t>
  </si>
  <si>
    <t>New Producers</t>
  </si>
  <si>
    <t>Existing UIC Producers</t>
  </si>
  <si>
    <t>NRT UIC Producers</t>
  </si>
  <si>
    <t xml:space="preserve">The amount of resource types little affects the capex
Usage of Merits </t>
  </si>
  <si>
    <t>The TAP governance body will provide a website for Producers to inform of the current resources versions
Usage of Merits</t>
  </si>
  <si>
    <t>The amount of resource types little affects the capex
Usage of Merits</t>
  </si>
  <si>
    <t>including pure TAP impact</t>
  </si>
  <si>
    <t>Reservation solutions without B5 will be more costly but the perimeter of functions differs.</t>
  </si>
  <si>
    <t>Pure TAP Impact CAPEX</t>
  </si>
  <si>
    <t>Pure TAP Impact OPEX</t>
  </si>
  <si>
    <t>TOTAL</t>
  </si>
  <si>
    <t>NRT new Producers</t>
  </si>
  <si>
    <t>notify Registry of data update</t>
  </si>
  <si>
    <t>booking/Reservation
Availability/cancellation</t>
  </si>
  <si>
    <t>IRT UIC Producers</t>
  </si>
  <si>
    <t>IRT New Producers</t>
  </si>
  <si>
    <t>REGISTRY</t>
  </si>
  <si>
    <t>DQM</t>
  </si>
  <si>
    <t>Total Registry Notification</t>
  </si>
  <si>
    <t>Total CRD</t>
  </si>
  <si>
    <t>Total DQM</t>
  </si>
  <si>
    <t>Impacted Component</t>
  </si>
  <si>
    <t>Facilitate Producers and Consumers to comply with the Regulation</t>
  </si>
  <si>
    <t>Make reference data available and publish them</t>
  </si>
  <si>
    <t>Check data quality</t>
  </si>
  <si>
    <t>Build the registry basic services</t>
  </si>
  <si>
    <t>Create a website for users (RUs, TVs, PAs) that proposes services</t>
  </si>
  <si>
    <t>I would propose to put no CAPEX. Initial administration will be included in the OPEX as given.</t>
  </si>
  <si>
    <t>Register the resources in the registry</t>
  </si>
  <si>
    <t>Amount of resources</t>
  </si>
  <si>
    <t>The TAP governance body will provide a website for Producers to register their resources</t>
  </si>
  <si>
    <t xml:space="preserve">A resource is defined by :
. Type (timetable_full, timetable_delta, fares_B1, fares_B2, …)
. Transportation means (ftp)
. Server address
. File path
. Last update </t>
  </si>
  <si>
    <t>Assumption: The registration is done by an application.</t>
  </si>
  <si>
    <t>This depends on a RU's timetable and the application that manages the timetable. An extension of well known routes like HAFAS will lead to more CAPEX than a simple timetable and a manual prodess</t>
  </si>
  <si>
    <t>notify REgistry of data update</t>
  </si>
  <si>
    <t>Total costs due to TAP</t>
  </si>
  <si>
    <t>. RUs request the TAP Governance DQT to check their data at every new version, annual or updates, 
Once positively checked, Rus are informed they can upload onto their FTP server and the Registry is updated with the reference of the new version of the data file
Upload is done via ftp and handlling is done manually. No automatic worfklow.
Assumptions: average changes 2 per year</t>
  </si>
  <si>
    <t>. RUs request the TAP Governance DQT to check their data at every new version, annual or updates, 
Once positively checked, Rus are informed they can upload onto their FTP server and the Registry is updated with the reference of the new version of the data file
Upload is done via ftp and handlling is done manually. No automatic worfklow.
Assumptions: average changes 100 per year</t>
  </si>
  <si>
    <t>Roughly stated functional scope:
• import items to be checked
• determine type of item
• get respective rule base and call checker
• check structure
• check syntax
• log errors
• create report
• log action and return report
• overhead
• risk
The check does not include semantics and other content.
OPEX includes design, code and test
Caution: For EDIFACT Format only, other message / file formats impose additional efforts</t>
  </si>
  <si>
    <t>RRD</t>
  </si>
  <si>
    <t>TAP Governance body - RRD</t>
  </si>
  <si>
    <t>NRT only New Producers</t>
  </si>
  <si>
    <t>NRT only UIC Producers</t>
  </si>
  <si>
    <t>Build the registry basic services
Create a website for users (RUs, TVs, PAs)
Create a website for the governance entity
Create user logins into the central system</t>
  </si>
  <si>
    <t>Make reference data available
 and publish them</t>
  </si>
  <si>
    <t>Set up a FTP server to host the reference data : passenger code lists, country codes, company codes, locations
Build the required tools to maintain the reference data and ensure its quality</t>
  </si>
  <si>
    <t>Build the required tools to allow RUs to check the quality of their Timetables and Fares
Maintainance / Evolution of the tool according to CRs approved by TAP CCM</t>
  </si>
  <si>
    <t>Capex in kEUR</t>
  </si>
  <si>
    <t>Opex / year in kEUR</t>
  </si>
  <si>
    <t>in kEUR</t>
  </si>
  <si>
    <t>Opex / year
in kEUR</t>
  </si>
  <si>
    <t>Project team and experts estimates
In kEUR</t>
  </si>
  <si>
    <t>Opex / year 
in kEUR</t>
  </si>
</sst>
</file>

<file path=xl/styles.xml><?xml version="1.0" encoding="utf-8"?>
<styleSheet xmlns="http://schemas.openxmlformats.org/spreadsheetml/2006/main">
  <numFmts count="4">
    <numFmt numFmtId="6" formatCode="#,##0\ &quot;€&quot;;[Red]\-#,##0\ &quot;€&quot;"/>
    <numFmt numFmtId="164" formatCode="#,##0.00\ &quot;€&quot;"/>
    <numFmt numFmtId="165" formatCode="#,##0\ &quot;€&quot;"/>
    <numFmt numFmtId="166" formatCode="#,##0\ _€"/>
  </numFmts>
  <fonts count="16">
    <font>
      <sz val="11"/>
      <color theme="1"/>
      <name val="Calibri"/>
      <family val="2"/>
      <scheme val="minor"/>
    </font>
    <font>
      <b/>
      <sz val="11"/>
      <color indexed="9"/>
      <name val="Calibri"/>
      <family val="2"/>
    </font>
    <font>
      <b/>
      <sz val="11"/>
      <color indexed="8"/>
      <name val="Calibri"/>
      <family val="2"/>
    </font>
    <font>
      <b/>
      <sz val="12"/>
      <color indexed="8"/>
      <name val="Calibri"/>
      <family val="2"/>
    </font>
    <font>
      <b/>
      <sz val="11"/>
      <name val="Calibri"/>
      <family val="2"/>
    </font>
    <font>
      <sz val="11"/>
      <name val="Calibri"/>
      <family val="2"/>
    </font>
    <font>
      <b/>
      <sz val="12"/>
      <name val="Calibri"/>
      <family val="2"/>
    </font>
    <font>
      <b/>
      <sz val="14"/>
      <color indexed="8"/>
      <name val="Calibri"/>
      <family val="2"/>
    </font>
    <font>
      <u/>
      <sz val="11"/>
      <color indexed="8"/>
      <name val="Calibri"/>
      <family val="2"/>
    </font>
    <font>
      <b/>
      <sz val="18"/>
      <color indexed="8"/>
      <name val="Calibri"/>
      <family val="2"/>
    </font>
    <font>
      <sz val="14"/>
      <name val="Calibri"/>
      <family val="2"/>
    </font>
    <font>
      <sz val="14"/>
      <color indexed="8"/>
      <name val="Calibri"/>
      <family val="2"/>
    </font>
    <font>
      <b/>
      <sz val="16"/>
      <color indexed="8"/>
      <name val="Calibri"/>
      <family val="2"/>
    </font>
    <font>
      <b/>
      <sz val="11"/>
      <color indexed="8"/>
      <name val="Calibri"/>
      <family val="2"/>
    </font>
    <font>
      <b/>
      <sz val="18"/>
      <color indexed="9"/>
      <name val="Calibri"/>
      <family val="2"/>
    </font>
    <font>
      <sz val="8"/>
      <name val="Calibri"/>
      <family val="2"/>
    </font>
  </fonts>
  <fills count="1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3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40"/>
        <bgColor indexed="64"/>
      </patternFill>
    </fill>
    <fill>
      <patternFill patternType="solid">
        <fgColor indexed="50"/>
        <bgColor indexed="64"/>
      </patternFill>
    </fill>
  </fills>
  <borders count="4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96">
    <xf numFmtId="0" fontId="0" fillId="0" borderId="0" xfId="0"/>
    <xf numFmtId="0" fontId="0" fillId="0" borderId="0" xfId="0" applyAlignment="1">
      <alignment wrapText="1"/>
    </xf>
    <xf numFmtId="0" fontId="0" fillId="0" borderId="0" xfId="0" applyAlignment="1">
      <alignment vertical="top" wrapText="1"/>
    </xf>
    <xf numFmtId="0" fontId="5" fillId="0" borderId="0" xfId="0" applyFont="1" applyFill="1"/>
    <xf numFmtId="0" fontId="0" fillId="0" borderId="0" xfId="0" applyFont="1" applyAlignment="1">
      <alignment vertical="top" wrapText="1"/>
    </xf>
    <xf numFmtId="0" fontId="0" fillId="2" borderId="1" xfId="0" applyFill="1" applyBorder="1" applyAlignment="1">
      <alignment vertical="top" wrapText="1"/>
    </xf>
    <xf numFmtId="0" fontId="0" fillId="2" borderId="1" xfId="0" applyFont="1" applyFill="1" applyBorder="1" applyAlignment="1">
      <alignment vertical="top" wrapText="1"/>
    </xf>
    <xf numFmtId="0" fontId="0" fillId="3" borderId="2"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4" xfId="0" quotePrefix="1" applyFill="1" applyBorder="1" applyAlignment="1">
      <alignment vertical="top" wrapText="1"/>
    </xf>
    <xf numFmtId="0" fontId="0" fillId="3" borderId="4" xfId="0" applyFont="1" applyFill="1" applyBorder="1" applyAlignment="1">
      <alignment vertical="top" wrapText="1"/>
    </xf>
    <xf numFmtId="0" fontId="0" fillId="3" borderId="1" xfId="0" applyFill="1" applyBorder="1" applyAlignment="1">
      <alignment vertical="top" wrapText="1"/>
    </xf>
    <xf numFmtId="0" fontId="0" fillId="3" borderId="1" xfId="0" applyFont="1" applyFill="1" applyBorder="1" applyAlignment="1">
      <alignment vertical="top" wrapText="1"/>
    </xf>
    <xf numFmtId="0" fontId="0" fillId="3" borderId="6"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vertical="top" wrapText="1"/>
    </xf>
    <xf numFmtId="0" fontId="0" fillId="4" borderId="1" xfId="0" applyFont="1" applyFill="1" applyBorder="1" applyAlignment="1">
      <alignment vertical="top" wrapText="1"/>
    </xf>
    <xf numFmtId="0" fontId="0" fillId="4" borderId="6" xfId="0" applyFill="1" applyBorder="1"/>
    <xf numFmtId="0" fontId="0" fillId="5" borderId="4" xfId="0" applyFill="1" applyBorder="1" applyAlignment="1">
      <alignment vertical="top" wrapText="1"/>
    </xf>
    <xf numFmtId="0" fontId="0" fillId="5" borderId="4" xfId="0" quotePrefix="1" applyFill="1" applyBorder="1" applyAlignment="1">
      <alignment vertical="top" wrapText="1"/>
    </xf>
    <xf numFmtId="0" fontId="0" fillId="5" borderId="4" xfId="0" applyFont="1" applyFill="1" applyBorder="1" applyAlignment="1">
      <alignment vertical="top" wrapText="1"/>
    </xf>
    <xf numFmtId="0" fontId="0" fillId="5" borderId="5" xfId="0" applyFill="1" applyBorder="1" applyAlignment="1">
      <alignment vertical="top" wrapText="1"/>
    </xf>
    <xf numFmtId="0" fontId="0" fillId="5" borderId="5" xfId="0" applyFill="1" applyBorder="1"/>
    <xf numFmtId="0" fontId="0" fillId="5" borderId="5" xfId="0" applyFont="1" applyFill="1" applyBorder="1" applyAlignment="1">
      <alignment vertical="top" wrapText="1"/>
    </xf>
    <xf numFmtId="0" fontId="0" fillId="5" borderId="2" xfId="0"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vertical="top" wrapText="1"/>
    </xf>
    <xf numFmtId="0" fontId="0" fillId="5" borderId="6" xfId="0" applyFill="1" applyBorder="1"/>
    <xf numFmtId="0" fontId="0" fillId="2" borderId="6" xfId="0" applyFill="1" applyBorder="1"/>
    <xf numFmtId="0" fontId="0" fillId="5" borderId="2" xfId="0" applyFont="1" applyFill="1" applyBorder="1" applyAlignment="1">
      <alignment vertical="top" wrapText="1"/>
    </xf>
    <xf numFmtId="0" fontId="0" fillId="6" borderId="2" xfId="0" applyFill="1" applyBorder="1" applyAlignment="1">
      <alignment vertical="top" wrapText="1"/>
    </xf>
    <xf numFmtId="0" fontId="0" fillId="6" borderId="2" xfId="0" applyFont="1" applyFill="1" applyBorder="1" applyAlignment="1">
      <alignment vertical="top" wrapText="1"/>
    </xf>
    <xf numFmtId="0" fontId="0" fillId="6" borderId="3" xfId="0" applyFill="1" applyBorder="1"/>
    <xf numFmtId="0" fontId="0" fillId="6" borderId="1" xfId="0" applyFill="1" applyBorder="1" applyAlignment="1">
      <alignment vertical="top" wrapText="1"/>
    </xf>
    <xf numFmtId="0" fontId="0" fillId="6" borderId="1" xfId="0" applyFont="1" applyFill="1" applyBorder="1" applyAlignment="1">
      <alignment vertical="top" wrapText="1"/>
    </xf>
    <xf numFmtId="0" fontId="0" fillId="6" borderId="6" xfId="0" applyFill="1" applyBorder="1"/>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5" fillId="0" borderId="0" xfId="0" applyFont="1" applyFill="1" applyAlignment="1">
      <alignment horizontal="left" vertical="top" wrapText="1"/>
    </xf>
    <xf numFmtId="0" fontId="0" fillId="0" borderId="0" xfId="0" applyAlignment="1">
      <alignment horizontal="left" vertical="top" wrapText="1"/>
    </xf>
    <xf numFmtId="0" fontId="1" fillId="7" borderId="0" xfId="0" applyFont="1" applyFill="1" applyBorder="1" applyAlignment="1">
      <alignment horizontal="center" vertical="center" wrapText="1"/>
    </xf>
    <xf numFmtId="0" fontId="0" fillId="0" borderId="10" xfId="0" applyBorder="1"/>
    <xf numFmtId="0" fontId="5" fillId="0" borderId="0" xfId="0" applyFont="1" applyFill="1" applyBorder="1"/>
    <xf numFmtId="0" fontId="0" fillId="0" borderId="0" xfId="0" applyBorder="1"/>
    <xf numFmtId="0" fontId="0" fillId="0" borderId="11" xfId="0" applyBorder="1"/>
    <xf numFmtId="0" fontId="0" fillId="0" borderId="12" xfId="0" applyBorder="1"/>
    <xf numFmtId="164" fontId="0" fillId="0" borderId="12" xfId="0" applyNumberFormat="1" applyBorder="1"/>
    <xf numFmtId="0" fontId="0" fillId="3" borderId="1" xfId="0" quotePrefix="1" applyFill="1" applyBorder="1" applyAlignment="1">
      <alignment vertical="top" wrapText="1"/>
    </xf>
    <xf numFmtId="0" fontId="0" fillId="5" borderId="2" xfId="0" quotePrefix="1" applyFill="1" applyBorder="1" applyAlignment="1">
      <alignment vertical="top" wrapText="1"/>
    </xf>
    <xf numFmtId="0" fontId="5" fillId="5" borderId="2" xfId="0" applyFont="1" applyFill="1" applyBorder="1" applyAlignment="1">
      <alignment vertical="top" wrapText="1"/>
    </xf>
    <xf numFmtId="0" fontId="5" fillId="5" borderId="3" xfId="0" applyFont="1" applyFill="1" applyBorder="1" applyAlignment="1">
      <alignment vertical="top" wrapText="1"/>
    </xf>
    <xf numFmtId="0" fontId="5" fillId="0" borderId="12" xfId="0" applyFont="1" applyFill="1" applyBorder="1"/>
    <xf numFmtId="0" fontId="0" fillId="5" borderId="3" xfId="0" applyFill="1" applyBorder="1" applyAlignment="1">
      <alignment wrapText="1"/>
    </xf>
    <xf numFmtId="0" fontId="2" fillId="5" borderId="6" xfId="0" applyFont="1" applyFill="1" applyBorder="1" applyAlignment="1">
      <alignment vertical="top" wrapText="1"/>
    </xf>
    <xf numFmtId="0" fontId="0" fillId="2" borderId="13" xfId="0" applyFill="1" applyBorder="1" applyAlignment="1">
      <alignment vertical="top" wrapText="1"/>
    </xf>
    <xf numFmtId="0" fontId="0" fillId="2" borderId="13" xfId="0" applyFont="1" applyFill="1" applyBorder="1" applyAlignment="1">
      <alignment vertical="top" wrapText="1"/>
    </xf>
    <xf numFmtId="0" fontId="0" fillId="2" borderId="14" xfId="0" applyFill="1" applyBorder="1"/>
    <xf numFmtId="0" fontId="0" fillId="8" borderId="0" xfId="0" applyFill="1" applyBorder="1" applyAlignment="1">
      <alignment vertical="top" wrapText="1"/>
    </xf>
    <xf numFmtId="0" fontId="0" fillId="8" borderId="0" xfId="0" applyFont="1" applyFill="1" applyBorder="1" applyAlignment="1">
      <alignment vertical="top" wrapText="1"/>
    </xf>
    <xf numFmtId="0" fontId="0" fillId="8" borderId="0" xfId="0" applyFill="1" applyBorder="1"/>
    <xf numFmtId="0" fontId="0" fillId="8" borderId="11" xfId="0" applyFill="1" applyBorder="1" applyAlignment="1">
      <alignment vertical="top" wrapText="1"/>
    </xf>
    <xf numFmtId="0" fontId="0" fillId="8" borderId="11" xfId="0" applyFont="1" applyFill="1" applyBorder="1" applyAlignment="1">
      <alignment vertical="top" wrapText="1"/>
    </xf>
    <xf numFmtId="0" fontId="0" fillId="8" borderId="11" xfId="0" applyFill="1" applyBorder="1"/>
    <xf numFmtId="0" fontId="8" fillId="0" borderId="10" xfId="0" applyFont="1" applyBorder="1"/>
    <xf numFmtId="0" fontId="0" fillId="0" borderId="15" xfId="0" applyBorder="1"/>
    <xf numFmtId="0" fontId="1" fillId="7" borderId="16" xfId="0" applyFont="1" applyFill="1" applyBorder="1" applyAlignment="1">
      <alignment horizontal="center" vertical="center" wrapText="1"/>
    </xf>
    <xf numFmtId="164" fontId="0" fillId="0" borderId="15" xfId="0" applyNumberFormat="1" applyBorder="1"/>
    <xf numFmtId="0" fontId="3" fillId="8" borderId="10" xfId="0" applyFont="1" applyFill="1" applyBorder="1" applyAlignment="1">
      <alignment horizontal="center" vertical="top" wrapText="1"/>
    </xf>
    <xf numFmtId="0" fontId="0" fillId="9" borderId="2" xfId="0" applyFill="1" applyBorder="1" applyAlignment="1">
      <alignment vertical="top" wrapText="1"/>
    </xf>
    <xf numFmtId="0" fontId="0" fillId="9" borderId="2" xfId="0" applyFont="1" applyFill="1" applyBorder="1" applyAlignment="1">
      <alignment vertical="top" wrapText="1"/>
    </xf>
    <xf numFmtId="0" fontId="0" fillId="9" borderId="3" xfId="0" applyFill="1" applyBorder="1"/>
    <xf numFmtId="0" fontId="0" fillId="9" borderId="1" xfId="0" applyFill="1" applyBorder="1" applyAlignment="1">
      <alignment vertical="top" wrapText="1"/>
    </xf>
    <xf numFmtId="0" fontId="0" fillId="9" borderId="1" xfId="0" applyFont="1" applyFill="1" applyBorder="1" applyAlignment="1">
      <alignment vertical="top" wrapText="1"/>
    </xf>
    <xf numFmtId="0" fontId="0" fillId="9" borderId="6" xfId="0" applyFill="1" applyBorder="1"/>
    <xf numFmtId="0" fontId="0" fillId="9" borderId="17" xfId="0" applyFill="1" applyBorder="1" applyAlignment="1">
      <alignment vertical="top" wrapText="1"/>
    </xf>
    <xf numFmtId="0" fontId="0" fillId="9" borderId="17" xfId="0" applyFont="1" applyFill="1" applyBorder="1" applyAlignment="1">
      <alignment vertical="top" wrapText="1"/>
    </xf>
    <xf numFmtId="0" fontId="0" fillId="9" borderId="18" xfId="0" applyFill="1" applyBorder="1"/>
    <xf numFmtId="0" fontId="0" fillId="9" borderId="19" xfId="0" applyFill="1" applyBorder="1" applyAlignment="1">
      <alignment vertical="top" wrapText="1"/>
    </xf>
    <xf numFmtId="0" fontId="0" fillId="9" borderId="19" xfId="0" applyFont="1" applyFill="1" applyBorder="1" applyAlignment="1">
      <alignment vertical="top" wrapText="1"/>
    </xf>
    <xf numFmtId="0" fontId="0" fillId="9" borderId="20" xfId="0" applyFill="1" applyBorder="1"/>
    <xf numFmtId="0" fontId="0" fillId="0" borderId="8" xfId="0" applyBorder="1"/>
    <xf numFmtId="0" fontId="6" fillId="9" borderId="21" xfId="0" applyFont="1" applyFill="1" applyBorder="1" applyAlignment="1">
      <alignment horizontal="center" vertical="top" wrapText="1"/>
    </xf>
    <xf numFmtId="0" fontId="6" fillId="9" borderId="22" xfId="0" applyFont="1" applyFill="1" applyBorder="1" applyAlignment="1">
      <alignment horizontal="center" vertical="top" wrapText="1"/>
    </xf>
    <xf numFmtId="0" fontId="2" fillId="9" borderId="23" xfId="0" applyFont="1" applyFill="1" applyBorder="1" applyAlignment="1">
      <alignment horizontal="center" vertical="top" wrapText="1"/>
    </xf>
    <xf numFmtId="0" fontId="2" fillId="9" borderId="17" xfId="0" applyFont="1" applyFill="1" applyBorder="1" applyAlignment="1">
      <alignment horizontal="center" vertical="top" wrapText="1"/>
    </xf>
    <xf numFmtId="0" fontId="3" fillId="6" borderId="21" xfId="0" applyFont="1" applyFill="1" applyBorder="1" applyAlignment="1">
      <alignment horizontal="center" vertical="top" wrapText="1"/>
    </xf>
    <xf numFmtId="0" fontId="3" fillId="6" borderId="22" xfId="0" applyFont="1" applyFill="1" applyBorder="1" applyAlignment="1">
      <alignment horizontal="center" vertical="top" wrapText="1"/>
    </xf>
    <xf numFmtId="0" fontId="2" fillId="6" borderId="23" xfId="0" applyFont="1" applyFill="1" applyBorder="1" applyAlignment="1">
      <alignment horizontal="center" vertical="top" wrapText="1"/>
    </xf>
    <xf numFmtId="0" fontId="2" fillId="6" borderId="17" xfId="0" applyFont="1" applyFill="1" applyBorder="1" applyAlignment="1">
      <alignment horizontal="center" vertical="top" wrapText="1"/>
    </xf>
    <xf numFmtId="0" fontId="2" fillId="8" borderId="10" xfId="0" applyFont="1" applyFill="1" applyBorder="1" applyAlignment="1">
      <alignment horizontal="center" vertical="top" wrapText="1"/>
    </xf>
    <xf numFmtId="165" fontId="0" fillId="0" borderId="0" xfId="0" applyNumberFormat="1" applyBorder="1"/>
    <xf numFmtId="165" fontId="0" fillId="0" borderId="16" xfId="0" applyNumberFormat="1" applyBorder="1"/>
    <xf numFmtId="165" fontId="7" fillId="0" borderId="11" xfId="0" applyNumberFormat="1" applyFont="1" applyBorder="1"/>
    <xf numFmtId="165" fontId="0" fillId="0" borderId="24" xfId="0" applyNumberFormat="1" applyBorder="1"/>
    <xf numFmtId="166" fontId="7" fillId="0" borderId="11" xfId="0" applyNumberFormat="1" applyFont="1" applyBorder="1"/>
    <xf numFmtId="166" fontId="7" fillId="0" borderId="24" xfId="0" applyNumberFormat="1" applyFont="1" applyBorder="1"/>
    <xf numFmtId="0" fontId="5" fillId="10" borderId="12" xfId="0" applyFont="1" applyFill="1" applyBorder="1"/>
    <xf numFmtId="0" fontId="0" fillId="10" borderId="4" xfId="0" applyFill="1" applyBorder="1" applyAlignment="1">
      <alignment vertical="top" wrapText="1"/>
    </xf>
    <xf numFmtId="0" fontId="0" fillId="10" borderId="4" xfId="0" quotePrefix="1" applyFill="1" applyBorder="1" applyAlignment="1">
      <alignment vertical="top" wrapText="1"/>
    </xf>
    <xf numFmtId="0" fontId="0" fillId="10" borderId="4" xfId="0" applyFont="1" applyFill="1" applyBorder="1" applyAlignment="1">
      <alignment vertical="top" wrapText="1"/>
    </xf>
    <xf numFmtId="0" fontId="0" fillId="10" borderId="5" xfId="0" applyFill="1" applyBorder="1" applyAlignment="1">
      <alignment vertical="top" wrapText="1"/>
    </xf>
    <xf numFmtId="0" fontId="0" fillId="10" borderId="0" xfId="0" applyFill="1" applyBorder="1"/>
    <xf numFmtId="0" fontId="0" fillId="10" borderId="1" xfId="0" applyFill="1" applyBorder="1" applyAlignment="1">
      <alignment vertical="top" wrapText="1"/>
    </xf>
    <xf numFmtId="0" fontId="0" fillId="10" borderId="1" xfId="0" quotePrefix="1" applyFill="1" applyBorder="1" applyAlignment="1">
      <alignment vertical="top" wrapText="1"/>
    </xf>
    <xf numFmtId="0" fontId="0" fillId="10" borderId="1" xfId="0" applyFont="1" applyFill="1" applyBorder="1" applyAlignment="1">
      <alignment vertical="top" wrapText="1"/>
    </xf>
    <xf numFmtId="0" fontId="0" fillId="10" borderId="6" xfId="0" applyFill="1" applyBorder="1" applyAlignment="1">
      <alignment vertical="top" wrapText="1"/>
    </xf>
    <xf numFmtId="0" fontId="0" fillId="10" borderId="10" xfId="0" applyFill="1" applyBorder="1"/>
    <xf numFmtId="0" fontId="0" fillId="10" borderId="0" xfId="0" applyFill="1" applyBorder="1" applyAlignment="1">
      <alignment vertical="top" wrapText="1"/>
    </xf>
    <xf numFmtId="0" fontId="0" fillId="10" borderId="0" xfId="0" applyFont="1" applyFill="1" applyBorder="1" applyAlignment="1">
      <alignment vertical="top" wrapText="1"/>
    </xf>
    <xf numFmtId="166" fontId="7" fillId="10" borderId="11" xfId="0" applyNumberFormat="1" applyFont="1" applyFill="1" applyBorder="1"/>
    <xf numFmtId="6" fontId="0" fillId="0" borderId="0" xfId="0" applyNumberFormat="1"/>
    <xf numFmtId="0" fontId="9" fillId="8" borderId="0" xfId="0" applyFont="1" applyFill="1"/>
    <xf numFmtId="0" fontId="0" fillId="0" borderId="0" xfId="0" applyAlignment="1">
      <alignment horizontal="center" wrapText="1"/>
    </xf>
    <xf numFmtId="0" fontId="0" fillId="0" borderId="12" xfId="0" applyBorder="1" applyAlignment="1">
      <alignment horizontal="center"/>
    </xf>
    <xf numFmtId="0" fontId="0" fillId="0" borderId="15" xfId="0" applyBorder="1" applyAlignment="1">
      <alignment horizontal="center" wrapText="1"/>
    </xf>
    <xf numFmtId="6" fontId="0" fillId="0" borderId="0" xfId="0" applyNumberFormat="1" applyBorder="1"/>
    <xf numFmtId="6" fontId="0" fillId="0" borderId="16" xfId="0" applyNumberFormat="1" applyBorder="1"/>
    <xf numFmtId="6" fontId="0" fillId="0" borderId="11" xfId="0" applyNumberFormat="1" applyBorder="1"/>
    <xf numFmtId="6" fontId="0" fillId="0" borderId="24" xfId="0" applyNumberFormat="1" applyBorder="1"/>
    <xf numFmtId="0" fontId="0" fillId="0" borderId="12" xfId="0" applyBorder="1" applyAlignment="1">
      <alignment wrapText="1"/>
    </xf>
    <xf numFmtId="0" fontId="0" fillId="11" borderId="0" xfId="0" applyFill="1" applyAlignment="1">
      <alignment horizontal="left" vertical="top" wrapText="1"/>
    </xf>
    <xf numFmtId="166" fontId="10" fillId="0" borderId="25" xfId="0" applyNumberFormat="1" applyFont="1" applyFill="1" applyBorder="1"/>
    <xf numFmtId="166" fontId="11" fillId="0" borderId="25" xfId="0" applyNumberFormat="1" applyFont="1" applyBorder="1"/>
    <xf numFmtId="166" fontId="10" fillId="0" borderId="26" xfId="0" applyNumberFormat="1" applyFont="1" applyFill="1" applyBorder="1"/>
    <xf numFmtId="166" fontId="10" fillId="0" borderId="16" xfId="0" applyNumberFormat="1" applyFont="1" applyFill="1" applyBorder="1"/>
    <xf numFmtId="166" fontId="12" fillId="11" borderId="0" xfId="0" applyNumberFormat="1" applyFont="1" applyFill="1"/>
    <xf numFmtId="0" fontId="12" fillId="10" borderId="12" xfId="0" applyFont="1" applyFill="1" applyBorder="1" applyAlignment="1">
      <alignment horizontal="center" wrapText="1"/>
    </xf>
    <xf numFmtId="0" fontId="1" fillId="10" borderId="0" xfId="0" applyFont="1" applyFill="1" applyBorder="1" applyAlignment="1">
      <alignment horizontal="center" vertical="center" wrapText="1"/>
    </xf>
    <xf numFmtId="166" fontId="10" fillId="10" borderId="0" xfId="0" applyNumberFormat="1" applyFont="1" applyFill="1" applyBorder="1"/>
    <xf numFmtId="0" fontId="0" fillId="10" borderId="12" xfId="0" applyFill="1" applyBorder="1" applyAlignment="1">
      <alignment wrapText="1"/>
    </xf>
    <xf numFmtId="0" fontId="0" fillId="10" borderId="0" xfId="0" applyFill="1"/>
    <xf numFmtId="0" fontId="6" fillId="11" borderId="27" xfId="0" applyFont="1" applyFill="1" applyBorder="1" applyAlignment="1">
      <alignment horizontal="center" vertical="top" wrapText="1"/>
    </xf>
    <xf numFmtId="0" fontId="3" fillId="11" borderId="27" xfId="0" applyFont="1" applyFill="1" applyBorder="1" applyAlignment="1">
      <alignment horizontal="center" vertical="top" wrapText="1"/>
    </xf>
    <xf numFmtId="0" fontId="2" fillId="0" borderId="27" xfId="0" applyFont="1" applyBorder="1" applyAlignment="1">
      <alignment horizontal="center" vertical="center" wrapText="1"/>
    </xf>
    <xf numFmtId="166" fontId="12" fillId="11" borderId="28" xfId="0" applyNumberFormat="1" applyFont="1" applyFill="1" applyBorder="1" applyAlignment="1"/>
    <xf numFmtId="166" fontId="12" fillId="11" borderId="3" xfId="0" applyNumberFormat="1" applyFont="1" applyFill="1" applyBorder="1" applyAlignment="1"/>
    <xf numFmtId="0" fontId="9" fillId="11" borderId="29" xfId="0" applyFont="1" applyFill="1" applyBorder="1"/>
    <xf numFmtId="0" fontId="1" fillId="12" borderId="30"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1" fillId="12" borderId="16" xfId="0" applyFont="1" applyFill="1" applyBorder="1" applyAlignment="1">
      <alignment horizontal="center" vertical="center" wrapText="1"/>
    </xf>
    <xf numFmtId="166" fontId="7" fillId="0" borderId="9" xfId="0" applyNumberFormat="1" applyFont="1" applyBorder="1"/>
    <xf numFmtId="165" fontId="0" fillId="11" borderId="0" xfId="0" applyNumberFormat="1" applyFill="1" applyBorder="1"/>
    <xf numFmtId="165" fontId="0" fillId="11" borderId="16" xfId="0" applyNumberFormat="1" applyFill="1" applyBorder="1"/>
    <xf numFmtId="0" fontId="0" fillId="13" borderId="19" xfId="0" applyFill="1" applyBorder="1" applyAlignment="1">
      <alignment vertical="top" wrapText="1"/>
    </xf>
    <xf numFmtId="0" fontId="0" fillId="11" borderId="2" xfId="0" applyFill="1" applyBorder="1" applyAlignment="1">
      <alignment vertical="top" wrapText="1"/>
    </xf>
    <xf numFmtId="0" fontId="0" fillId="11" borderId="4" xfId="0" applyFill="1" applyBorder="1" applyAlignment="1">
      <alignment vertical="top" wrapText="1"/>
    </xf>
    <xf numFmtId="0" fontId="0" fillId="11" borderId="1" xfId="0" applyFill="1" applyBorder="1" applyAlignment="1">
      <alignment vertical="top" wrapText="1"/>
    </xf>
    <xf numFmtId="0" fontId="0" fillId="13" borderId="2" xfId="0" applyFill="1" applyBorder="1" applyAlignment="1">
      <alignment vertical="top" wrapText="1"/>
    </xf>
    <xf numFmtId="0" fontId="0" fillId="13" borderId="1" xfId="0" applyFill="1" applyBorder="1" applyAlignment="1">
      <alignment vertical="top" wrapText="1"/>
    </xf>
    <xf numFmtId="0" fontId="13" fillId="13" borderId="1" xfId="0" applyFont="1" applyFill="1" applyBorder="1" applyAlignment="1">
      <alignment horizontal="right" vertical="top" wrapText="1"/>
    </xf>
    <xf numFmtId="0" fontId="13" fillId="11" borderId="1" xfId="0" applyFont="1" applyFill="1" applyBorder="1" applyAlignment="1">
      <alignment horizontal="right" vertical="top" wrapText="1"/>
    </xf>
    <xf numFmtId="0" fontId="12" fillId="0" borderId="0" xfId="0" applyFont="1" applyAlignment="1">
      <alignment horizontal="right" vertical="top" wrapText="1"/>
    </xf>
    <xf numFmtId="0" fontId="1" fillId="14" borderId="7"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14" borderId="16" xfId="0" applyFont="1" applyFill="1" applyBorder="1" applyAlignment="1">
      <alignment horizontal="center" vertical="center" wrapText="1"/>
    </xf>
    <xf numFmtId="165" fontId="0" fillId="10" borderId="0" xfId="0" applyNumberFormat="1" applyFill="1" applyBorder="1"/>
    <xf numFmtId="165" fontId="0" fillId="10" borderId="16" xfId="0" applyNumberFormat="1" applyFill="1" applyBorder="1"/>
    <xf numFmtId="165" fontId="7" fillId="10" borderId="11" xfId="0" applyNumberFormat="1" applyFont="1" applyFill="1" applyBorder="1"/>
    <xf numFmtId="165" fontId="0" fillId="10" borderId="24" xfId="0" applyNumberFormat="1" applyFill="1" applyBorder="1"/>
    <xf numFmtId="166" fontId="7" fillId="10" borderId="24" xfId="0" applyNumberFormat="1" applyFont="1" applyFill="1" applyBorder="1"/>
    <xf numFmtId="0" fontId="2" fillId="11" borderId="20" xfId="0" applyFont="1" applyFill="1" applyBorder="1" applyAlignment="1">
      <alignment horizontal="right" vertical="top" wrapText="1" indent="1"/>
    </xf>
    <xf numFmtId="166" fontId="11" fillId="0" borderId="12" xfId="0" applyNumberFormat="1" applyFont="1" applyBorder="1"/>
    <xf numFmtId="166" fontId="11" fillId="0" borderId="15" xfId="0" applyNumberFormat="1" applyFont="1" applyBorder="1"/>
    <xf numFmtId="166" fontId="11" fillId="0" borderId="0" xfId="0" applyNumberFormat="1" applyFont="1" applyBorder="1"/>
    <xf numFmtId="166" fontId="11" fillId="0" borderId="16" xfId="0" applyNumberFormat="1" applyFont="1" applyBorder="1"/>
    <xf numFmtId="166" fontId="11" fillId="10" borderId="0" xfId="0" applyNumberFormat="1" applyFont="1" applyFill="1" applyBorder="1"/>
    <xf numFmtId="166" fontId="11" fillId="10" borderId="16" xfId="0" applyNumberFormat="1" applyFont="1" applyFill="1" applyBorder="1"/>
    <xf numFmtId="166" fontId="11" fillId="0" borderId="24" xfId="0" applyNumberFormat="1" applyFont="1" applyBorder="1"/>
    <xf numFmtId="166" fontId="9" fillId="11" borderId="0" xfId="0" applyNumberFormat="1" applyFont="1" applyFill="1"/>
    <xf numFmtId="0" fontId="0" fillId="4" borderId="13" xfId="0" applyFill="1" applyBorder="1" applyAlignment="1">
      <alignment vertical="top" wrapText="1"/>
    </xf>
    <xf numFmtId="0" fontId="0" fillId="4" borderId="13" xfId="0" applyFont="1" applyFill="1" applyBorder="1" applyAlignment="1">
      <alignment vertical="top" wrapText="1"/>
    </xf>
    <xf numFmtId="0" fontId="0" fillId="4" borderId="14" xfId="0" applyFill="1" applyBorder="1"/>
    <xf numFmtId="0" fontId="0" fillId="0" borderId="31" xfId="0" applyBorder="1"/>
    <xf numFmtId="166" fontId="0" fillId="0" borderId="0" xfId="0" applyNumberFormat="1"/>
    <xf numFmtId="166" fontId="9" fillId="8" borderId="0" xfId="0" applyNumberFormat="1" applyFont="1" applyFill="1"/>
    <xf numFmtId="166" fontId="10" fillId="0" borderId="0" xfId="0" applyNumberFormat="1" applyFont="1" applyFill="1" applyBorder="1"/>
    <xf numFmtId="166" fontId="11" fillId="10" borderId="24" xfId="0" applyNumberFormat="1" applyFont="1" applyFill="1" applyBorder="1"/>
    <xf numFmtId="166" fontId="10" fillId="0" borderId="15" xfId="0" applyNumberFormat="1" applyFont="1" applyFill="1" applyBorder="1"/>
    <xf numFmtId="166" fontId="11" fillId="15" borderId="0" xfId="0" applyNumberFormat="1" applyFont="1" applyFill="1" applyBorder="1"/>
    <xf numFmtId="166" fontId="11" fillId="0" borderId="11" xfId="0" applyNumberFormat="1" applyFont="1" applyBorder="1"/>
    <xf numFmtId="166" fontId="11" fillId="0" borderId="8" xfId="0" applyNumberFormat="1" applyFont="1" applyBorder="1"/>
    <xf numFmtId="166" fontId="11" fillId="0" borderId="9" xfId="0" applyNumberFormat="1" applyFont="1" applyBorder="1"/>
    <xf numFmtId="166" fontId="11" fillId="10" borderId="0" xfId="0" applyNumberFormat="1" applyFont="1" applyFill="1" applyBorder="1" applyAlignment="1">
      <alignment wrapText="1"/>
    </xf>
    <xf numFmtId="166" fontId="11" fillId="9" borderId="24" xfId="0" applyNumberFormat="1" applyFont="1" applyFill="1" applyBorder="1"/>
    <xf numFmtId="166" fontId="11" fillId="9" borderId="0" xfId="0" applyNumberFormat="1" applyFont="1" applyFill="1" applyBorder="1"/>
    <xf numFmtId="0" fontId="6" fillId="9" borderId="32" xfId="0" applyFont="1" applyFill="1" applyBorder="1" applyAlignment="1">
      <alignment horizontal="center" vertical="top" wrapText="1"/>
    </xf>
    <xf numFmtId="166" fontId="10" fillId="9" borderId="26" xfId="0" applyNumberFormat="1" applyFont="1" applyFill="1" applyBorder="1"/>
    <xf numFmtId="166" fontId="10" fillId="9" borderId="25" xfId="0" applyNumberFormat="1" applyFont="1" applyFill="1" applyBorder="1"/>
    <xf numFmtId="0" fontId="6" fillId="9" borderId="30" xfId="0" applyFont="1" applyFill="1" applyBorder="1" applyAlignment="1">
      <alignment horizontal="center" vertical="top" wrapText="1"/>
    </xf>
    <xf numFmtId="166" fontId="10" fillId="9" borderId="33" xfId="0" applyNumberFormat="1" applyFont="1" applyFill="1" applyBorder="1"/>
    <xf numFmtId="166" fontId="10" fillId="9" borderId="24" xfId="0" applyNumberFormat="1" applyFont="1" applyFill="1" applyBorder="1"/>
    <xf numFmtId="166" fontId="11" fillId="9" borderId="10" xfId="0" applyNumberFormat="1" applyFont="1" applyFill="1" applyBorder="1"/>
    <xf numFmtId="0" fontId="9" fillId="9" borderId="33" xfId="0" applyFont="1" applyFill="1" applyBorder="1" applyAlignment="1">
      <alignment wrapText="1"/>
    </xf>
    <xf numFmtId="166" fontId="12" fillId="9" borderId="10" xfId="0" applyNumberFormat="1" applyFont="1" applyFill="1" applyBorder="1" applyAlignment="1">
      <alignment vertical="center"/>
    </xf>
    <xf numFmtId="166" fontId="12" fillId="9" borderId="18" xfId="0" applyNumberFormat="1" applyFont="1" applyFill="1" applyBorder="1" applyAlignment="1">
      <alignment vertical="center"/>
    </xf>
    <xf numFmtId="166" fontId="10" fillId="11" borderId="12" xfId="0" applyNumberFormat="1" applyFont="1" applyFill="1" applyBorder="1"/>
    <xf numFmtId="166" fontId="11" fillId="11" borderId="0" xfId="0" applyNumberFormat="1" applyFont="1" applyFill="1" applyBorder="1"/>
    <xf numFmtId="0" fontId="0" fillId="16" borderId="2" xfId="0" applyFill="1" applyBorder="1" applyAlignment="1">
      <alignment vertical="top" wrapText="1"/>
    </xf>
    <xf numFmtId="0" fontId="0" fillId="16" borderId="1" xfId="0" applyFill="1" applyBorder="1" applyAlignment="1">
      <alignment vertical="top" wrapText="1"/>
    </xf>
    <xf numFmtId="0" fontId="0" fillId="16" borderId="2" xfId="0" applyFont="1" applyFill="1" applyBorder="1" applyAlignment="1">
      <alignment vertical="top" wrapText="1"/>
    </xf>
    <xf numFmtId="0" fontId="0" fillId="16" borderId="3" xfId="0" applyFill="1" applyBorder="1"/>
    <xf numFmtId="0" fontId="0" fillId="16" borderId="1" xfId="0" applyFont="1" applyFill="1" applyBorder="1" applyAlignment="1">
      <alignment vertical="top" wrapText="1"/>
    </xf>
    <xf numFmtId="0" fontId="0" fillId="16" borderId="6" xfId="0" applyFill="1" applyBorder="1"/>
    <xf numFmtId="0" fontId="14" fillId="15" borderId="0" xfId="0" applyFont="1" applyFill="1"/>
    <xf numFmtId="166" fontId="14" fillId="15" borderId="0" xfId="0" applyNumberFormat="1" applyFont="1" applyFill="1"/>
    <xf numFmtId="166" fontId="10" fillId="11" borderId="0" xfId="0" applyNumberFormat="1" applyFont="1" applyFill="1" applyBorder="1"/>
    <xf numFmtId="166" fontId="12" fillId="11" borderId="0" xfId="0" applyNumberFormat="1" applyFont="1" applyFill="1" applyBorder="1" applyAlignment="1"/>
    <xf numFmtId="166" fontId="12" fillId="11" borderId="0" xfId="0" applyNumberFormat="1" applyFont="1" applyFill="1" applyBorder="1" applyAlignment="1">
      <alignment vertical="center"/>
    </xf>
    <xf numFmtId="166" fontId="11" fillId="0" borderId="26" xfId="0" applyNumberFormat="1" applyFont="1" applyBorder="1"/>
    <xf numFmtId="166" fontId="11" fillId="9" borderId="33" xfId="0" applyNumberFormat="1" applyFont="1" applyFill="1" applyBorder="1"/>
    <xf numFmtId="0" fontId="5" fillId="11" borderId="0" xfId="0" applyFont="1" applyFill="1"/>
    <xf numFmtId="0" fontId="0" fillId="11" borderId="0" xfId="0" applyFill="1"/>
    <xf numFmtId="166" fontId="12" fillId="11" borderId="0" xfId="0" applyNumberFormat="1" applyFont="1" applyFill="1" applyAlignment="1"/>
    <xf numFmtId="166" fontId="12" fillId="11" borderId="0" xfId="0" applyNumberFormat="1" applyFont="1" applyFill="1" applyAlignment="1">
      <alignment vertical="center"/>
    </xf>
    <xf numFmtId="0" fontId="6" fillId="11" borderId="34" xfId="0" applyFont="1" applyFill="1" applyBorder="1" applyAlignment="1">
      <alignment horizontal="center" vertical="top" wrapText="1"/>
    </xf>
    <xf numFmtId="0" fontId="2" fillId="11" borderId="35" xfId="0" applyFont="1" applyFill="1" applyBorder="1" applyAlignment="1">
      <alignment horizontal="center" vertical="top" wrapText="1"/>
    </xf>
    <xf numFmtId="0" fontId="6" fillId="13" borderId="21" xfId="0" applyFont="1" applyFill="1" applyBorder="1" applyAlignment="1">
      <alignment horizontal="center" vertical="top" wrapText="1"/>
    </xf>
    <xf numFmtId="0" fontId="2" fillId="13" borderId="23" xfId="0" applyFont="1" applyFill="1" applyBorder="1" applyAlignment="1">
      <alignment horizontal="center" vertical="top" wrapText="1"/>
    </xf>
    <xf numFmtId="166" fontId="9" fillId="0" borderId="11" xfId="0" applyNumberFormat="1" applyFont="1" applyBorder="1" applyAlignment="1">
      <alignment vertical="center"/>
    </xf>
    <xf numFmtId="166" fontId="9" fillId="10" borderId="11" xfId="0" applyNumberFormat="1" applyFont="1" applyFill="1" applyBorder="1" applyAlignment="1">
      <alignment vertical="center"/>
    </xf>
    <xf numFmtId="166" fontId="9" fillId="10" borderId="24" xfId="0" applyNumberFormat="1" applyFont="1" applyFill="1" applyBorder="1" applyAlignment="1">
      <alignment vertical="center"/>
    </xf>
    <xf numFmtId="166" fontId="9" fillId="0" borderId="24" xfId="0" applyNumberFormat="1" applyFont="1" applyBorder="1" applyAlignment="1">
      <alignment vertical="center"/>
    </xf>
    <xf numFmtId="0" fontId="9" fillId="0" borderId="0" xfId="0" applyFont="1" applyAlignment="1">
      <alignment horizontal="right" vertical="top" wrapText="1"/>
    </xf>
    <xf numFmtId="0" fontId="1" fillId="14" borderId="12"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6" fillId="11" borderId="36" xfId="0" applyFont="1" applyFill="1" applyBorder="1" applyAlignment="1">
      <alignment horizontal="center" vertical="top" wrapText="1"/>
    </xf>
    <xf numFmtId="0" fontId="2" fillId="11" borderId="19" xfId="0" applyFont="1" applyFill="1" applyBorder="1" applyAlignment="1">
      <alignment horizontal="center" vertical="top" wrapText="1"/>
    </xf>
    <xf numFmtId="0" fontId="0" fillId="11" borderId="19" xfId="0" applyFill="1" applyBorder="1" applyAlignment="1">
      <alignment vertical="top" wrapText="1"/>
    </xf>
    <xf numFmtId="166" fontId="9" fillId="11" borderId="7" xfId="0" applyNumberFormat="1" applyFont="1" applyFill="1" applyBorder="1"/>
    <xf numFmtId="166" fontId="9" fillId="11" borderId="9" xfId="0" applyNumberFormat="1" applyFont="1" applyFill="1" applyBorder="1"/>
    <xf numFmtId="0" fontId="6" fillId="11" borderId="21" xfId="0" applyFont="1" applyFill="1" applyBorder="1" applyAlignment="1">
      <alignment horizontal="center" vertical="top" wrapText="1"/>
    </xf>
    <xf numFmtId="0" fontId="6" fillId="11" borderId="37" xfId="0" applyFont="1" applyFill="1" applyBorder="1" applyAlignment="1">
      <alignment horizontal="center" vertical="top" wrapText="1"/>
    </xf>
    <xf numFmtId="0" fontId="6" fillId="11" borderId="22" xfId="0" applyFont="1" applyFill="1" applyBorder="1" applyAlignment="1">
      <alignment horizontal="center" vertical="top" wrapText="1"/>
    </xf>
    <xf numFmtId="0" fontId="2" fillId="11" borderId="23" xfId="0" applyFont="1" applyFill="1" applyBorder="1" applyAlignment="1">
      <alignment horizontal="center" vertical="top" wrapText="1"/>
    </xf>
    <xf numFmtId="0" fontId="2" fillId="11" borderId="38" xfId="0" applyFont="1" applyFill="1" applyBorder="1" applyAlignment="1">
      <alignment horizontal="center" vertical="top" wrapText="1"/>
    </xf>
    <xf numFmtId="0" fontId="2" fillId="11" borderId="17" xfId="0" applyFont="1" applyFill="1" applyBorder="1" applyAlignment="1">
      <alignment horizontal="center" vertical="top" wrapText="1"/>
    </xf>
    <xf numFmtId="0" fontId="6" fillId="11" borderId="34" xfId="0" applyFont="1" applyFill="1" applyBorder="1" applyAlignment="1">
      <alignment horizontal="center" vertical="top" wrapText="1"/>
    </xf>
    <xf numFmtId="0" fontId="0" fillId="0" borderId="37" xfId="0" applyBorder="1" applyAlignment="1">
      <alignment horizontal="center" vertical="top" wrapText="1"/>
    </xf>
    <xf numFmtId="0" fontId="0" fillId="0" borderId="22" xfId="0" applyBorder="1" applyAlignment="1">
      <alignment horizontal="center" vertical="top" wrapText="1"/>
    </xf>
    <xf numFmtId="0" fontId="2" fillId="11" borderId="35" xfId="0" applyFont="1" applyFill="1"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6" fillId="13" borderId="21" xfId="0" applyFont="1" applyFill="1" applyBorder="1" applyAlignment="1">
      <alignment horizontal="center" vertical="top" wrapText="1"/>
    </xf>
    <xf numFmtId="0" fontId="2" fillId="13" borderId="23" xfId="0" applyFont="1" applyFill="1" applyBorder="1" applyAlignment="1">
      <alignment horizontal="center" vertical="top" wrapText="1"/>
    </xf>
    <xf numFmtId="0" fontId="0" fillId="0" borderId="38" xfId="0" applyBorder="1" applyAlignment="1">
      <alignment horizontal="center" vertical="top" wrapText="1"/>
    </xf>
    <xf numFmtId="0" fontId="0" fillId="0" borderId="17" xfId="0" applyBorder="1" applyAlignment="1">
      <alignment horizontal="center" vertical="top" wrapText="1"/>
    </xf>
    <xf numFmtId="0" fontId="2" fillId="0" borderId="31" xfId="0" applyFont="1" applyBorder="1" applyAlignment="1">
      <alignment vertical="top" wrapText="1"/>
    </xf>
    <xf numFmtId="0" fontId="0" fillId="0" borderId="12" xfId="0" applyBorder="1" applyAlignment="1">
      <alignment wrapText="1"/>
    </xf>
    <xf numFmtId="0" fontId="6" fillId="9" borderId="21" xfId="0" applyFont="1" applyFill="1" applyBorder="1" applyAlignment="1">
      <alignment horizontal="center" vertical="top" wrapText="1"/>
    </xf>
    <xf numFmtId="0" fontId="6" fillId="9" borderId="37" xfId="0" applyFont="1" applyFill="1" applyBorder="1" applyAlignment="1">
      <alignment horizontal="center" vertical="top" wrapText="1"/>
    </xf>
    <xf numFmtId="0" fontId="6" fillId="9" borderId="22" xfId="0" applyFont="1" applyFill="1" applyBorder="1" applyAlignment="1">
      <alignment horizontal="center" vertical="top" wrapText="1"/>
    </xf>
    <xf numFmtId="0" fontId="2" fillId="9" borderId="23" xfId="0" applyFont="1" applyFill="1" applyBorder="1" applyAlignment="1">
      <alignment horizontal="center" vertical="top" wrapText="1"/>
    </xf>
    <xf numFmtId="0" fontId="2" fillId="9" borderId="38" xfId="0" applyFont="1" applyFill="1" applyBorder="1" applyAlignment="1">
      <alignment horizontal="center" vertical="top" wrapText="1"/>
    </xf>
    <xf numFmtId="0" fontId="2" fillId="9" borderId="17" xfId="0" applyFont="1" applyFill="1" applyBorder="1" applyAlignment="1">
      <alignment horizontal="center" vertical="top" wrapText="1"/>
    </xf>
    <xf numFmtId="0" fontId="2" fillId="5" borderId="41" xfId="0" applyFont="1" applyFill="1" applyBorder="1" applyAlignment="1">
      <alignment horizontal="center" vertical="top" wrapText="1"/>
    </xf>
    <xf numFmtId="0" fontId="0" fillId="0" borderId="8" xfId="0" applyBorder="1" applyAlignment="1">
      <alignment vertical="top" wrapText="1"/>
    </xf>
    <xf numFmtId="0" fontId="0" fillId="0" borderId="9" xfId="0" applyBorder="1" applyAlignment="1">
      <alignment vertical="top" wrapText="1"/>
    </xf>
    <xf numFmtId="0" fontId="6" fillId="4" borderId="21" xfId="0" applyFont="1" applyFill="1" applyBorder="1" applyAlignment="1">
      <alignment horizontal="center" vertical="top" wrapText="1"/>
    </xf>
    <xf numFmtId="0" fontId="2" fillId="4" borderId="23" xfId="0" applyFont="1" applyFill="1" applyBorder="1" applyAlignment="1">
      <alignment horizontal="center" vertical="top" wrapText="1"/>
    </xf>
    <xf numFmtId="0" fontId="6" fillId="5" borderId="34" xfId="0" applyFont="1" applyFill="1" applyBorder="1" applyAlignment="1">
      <alignment horizontal="center" vertical="top" wrapText="1"/>
    </xf>
    <xf numFmtId="0" fontId="2" fillId="5" borderId="23" xfId="0" applyFont="1" applyFill="1" applyBorder="1" applyAlignment="1">
      <alignment horizontal="center" vertical="top" wrapText="1"/>
    </xf>
    <xf numFmtId="0" fontId="12" fillId="0" borderId="31" xfId="0" applyFont="1" applyBorder="1" applyAlignment="1">
      <alignment horizontal="center" wrapText="1"/>
    </xf>
    <xf numFmtId="0" fontId="12" fillId="0" borderId="15" xfId="0" applyFont="1" applyBorder="1" applyAlignment="1">
      <alignment horizontal="center" wrapText="1"/>
    </xf>
    <xf numFmtId="0" fontId="12" fillId="17" borderId="31" xfId="0" applyFont="1" applyFill="1" applyBorder="1" applyAlignment="1">
      <alignment horizontal="center" wrapText="1"/>
    </xf>
    <xf numFmtId="0" fontId="12" fillId="17" borderId="15" xfId="0" applyFont="1" applyFill="1" applyBorder="1" applyAlignment="1">
      <alignment horizontal="center" wrapText="1"/>
    </xf>
    <xf numFmtId="0" fontId="6" fillId="3" borderId="21" xfId="0" applyFont="1" applyFill="1" applyBorder="1" applyAlignment="1">
      <alignment horizontal="center" vertical="top" wrapText="1"/>
    </xf>
    <xf numFmtId="0" fontId="0" fillId="0" borderId="42" xfId="0" applyBorder="1" applyAlignment="1">
      <alignment horizontal="center" vertical="top" wrapText="1"/>
    </xf>
    <xf numFmtId="0" fontId="4" fillId="3" borderId="23" xfId="0" applyFont="1" applyFill="1" applyBorder="1" applyAlignment="1">
      <alignment horizontal="center" vertical="top" wrapText="1"/>
    </xf>
    <xf numFmtId="0" fontId="4" fillId="3" borderId="38"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5" borderId="23" xfId="0" applyFont="1" applyFill="1" applyBorder="1" applyAlignment="1">
      <alignment horizontal="center" vertical="top" wrapText="1"/>
    </xf>
    <xf numFmtId="0" fontId="3" fillId="8" borderId="27" xfId="0" applyFont="1" applyFill="1" applyBorder="1" applyAlignment="1">
      <alignment horizontal="center" vertical="top" wrapText="1"/>
    </xf>
    <xf numFmtId="0" fontId="0" fillId="0" borderId="26" xfId="0" applyBorder="1" applyAlignment="1">
      <alignment horizontal="center" vertical="top" wrapText="1"/>
    </xf>
    <xf numFmtId="0" fontId="0" fillId="0" borderId="33" xfId="0" applyBorder="1" applyAlignment="1">
      <alignment horizontal="center" vertical="top" wrapText="1"/>
    </xf>
    <xf numFmtId="0" fontId="2" fillId="8" borderId="31" xfId="0" applyFont="1" applyFill="1" applyBorder="1" applyAlignment="1">
      <alignment horizontal="center" vertical="top" wrapText="1"/>
    </xf>
    <xf numFmtId="0" fontId="0" fillId="0" borderId="25" xfId="0" applyBorder="1" applyAlignment="1">
      <alignment horizontal="center" vertical="top" wrapText="1"/>
    </xf>
    <xf numFmtId="0" fontId="0" fillId="0" borderId="10" xfId="0" applyBorder="1" applyAlignment="1">
      <alignment horizontal="center" vertical="top" wrapText="1"/>
    </xf>
    <xf numFmtId="0" fontId="3" fillId="2" borderId="21" xfId="0" applyFont="1" applyFill="1" applyBorder="1" applyAlignment="1">
      <alignment horizontal="center" vertical="top" wrapText="1"/>
    </xf>
    <xf numFmtId="0" fontId="2" fillId="2" borderId="23" xfId="0" applyFont="1" applyFill="1" applyBorder="1" applyAlignment="1">
      <alignment horizontal="center" vertical="top" wrapText="1"/>
    </xf>
    <xf numFmtId="0" fontId="3" fillId="16" borderId="21" xfId="0" applyFont="1" applyFill="1" applyBorder="1" applyAlignment="1">
      <alignment horizontal="center" vertical="top" wrapText="1"/>
    </xf>
    <xf numFmtId="0" fontId="0" fillId="16" borderId="37" xfId="0" applyFill="1" applyBorder="1" applyAlignment="1">
      <alignment horizontal="center" vertical="top" wrapText="1"/>
    </xf>
    <xf numFmtId="0" fontId="0" fillId="16" borderId="22" xfId="0" applyFill="1" applyBorder="1" applyAlignment="1">
      <alignment horizontal="center" vertical="top" wrapText="1"/>
    </xf>
    <xf numFmtId="0" fontId="2" fillId="16" borderId="23" xfId="0" applyFont="1" applyFill="1" applyBorder="1" applyAlignment="1">
      <alignment horizontal="center" vertical="top" wrapText="1"/>
    </xf>
    <xf numFmtId="0" fontId="0" fillId="16" borderId="38" xfId="0" applyFill="1" applyBorder="1" applyAlignment="1">
      <alignment horizontal="center" vertical="top" wrapText="1"/>
    </xf>
    <xf numFmtId="0" fontId="0" fillId="16" borderId="17" xfId="0" applyFill="1" applyBorder="1" applyAlignment="1">
      <alignment horizontal="center" vertical="top" wrapText="1"/>
    </xf>
    <xf numFmtId="0" fontId="0" fillId="0" borderId="25"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31" xfId="0" applyBorder="1" applyAlignment="1"/>
    <xf numFmtId="0" fontId="0" fillId="0" borderId="12" xfId="0" applyBorder="1" applyAlignment="1"/>
  </cellXfs>
  <cellStyles count="1">
    <cellStyle name="Standard"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view3D>
      <c:depthPercent val="100"/>
      <c:rAngAx val="1"/>
    </c:view3D>
    <c:plotArea>
      <c:layout>
        <c:manualLayout>
          <c:layoutTarget val="inner"/>
          <c:xMode val="edge"/>
          <c:yMode val="edge"/>
          <c:x val="0.28264783186339293"/>
          <c:y val="6.2500211928344526E-2"/>
          <c:w val="0.48479469895556637"/>
          <c:h val="0.64583552325955984"/>
        </c:manualLayout>
      </c:layout>
      <c:bar3DChart>
        <c:barDir val="bar"/>
        <c:grouping val="clustered"/>
        <c:ser>
          <c:idx val="0"/>
          <c:order val="0"/>
          <c:tx>
            <c:strRef>
              <c:f>'Compared Results'!$C$2</c:f>
              <c:strCache>
                <c:ptCount val="1"/>
                <c:pt idx="0">
                  <c:v>CAPEX</c:v>
                </c:pt>
              </c:strCache>
            </c:strRef>
          </c:tx>
          <c:cat>
            <c:strRef>
              <c:f>'Compared Results'!$A$3:$B$7</c:f>
              <c:strCache>
                <c:ptCount val="5"/>
                <c:pt idx="0">
                  <c:v>Central Components</c:v>
                </c:pt>
                <c:pt idx="1">
                  <c:v>New Producers</c:v>
                </c:pt>
                <c:pt idx="2">
                  <c:v>NRT only New Producers</c:v>
                </c:pt>
                <c:pt idx="3">
                  <c:v>Existing UIC Producers</c:v>
                </c:pt>
                <c:pt idx="4">
                  <c:v>NRT only UIC Producers</c:v>
                </c:pt>
              </c:strCache>
            </c:strRef>
          </c:cat>
          <c:val>
            <c:numRef>
              <c:f>'Compared Results'!$C$3:$C$7</c:f>
              <c:numCache>
                <c:formatCode>#,##0\ "€";[Red]\-#,##0\ "€"</c:formatCode>
                <c:ptCount val="5"/>
                <c:pt idx="1">
                  <c:v>690</c:v>
                </c:pt>
                <c:pt idx="2">
                  <c:v>449</c:v>
                </c:pt>
                <c:pt idx="3">
                  <c:v>122.5</c:v>
                </c:pt>
                <c:pt idx="4">
                  <c:v>15.625</c:v>
                </c:pt>
              </c:numCache>
            </c:numRef>
          </c:val>
        </c:ser>
        <c:ser>
          <c:idx val="1"/>
          <c:order val="1"/>
          <c:tx>
            <c:strRef>
              <c:f>'Compared Results'!$H$2</c:f>
              <c:strCache>
                <c:ptCount val="1"/>
                <c:pt idx="0">
                  <c:v>OPEX</c:v>
                </c:pt>
              </c:strCache>
            </c:strRef>
          </c:tx>
          <c:cat>
            <c:strRef>
              <c:f>'Compared Results'!$A$3:$B$7</c:f>
              <c:strCache>
                <c:ptCount val="5"/>
                <c:pt idx="0">
                  <c:v>Central Components</c:v>
                </c:pt>
                <c:pt idx="1">
                  <c:v>New Producers</c:v>
                </c:pt>
                <c:pt idx="2">
                  <c:v>NRT only New Producers</c:v>
                </c:pt>
                <c:pt idx="3">
                  <c:v>Existing UIC Producers</c:v>
                </c:pt>
                <c:pt idx="4">
                  <c:v>NRT only UIC Producers</c:v>
                </c:pt>
              </c:strCache>
            </c:strRef>
          </c:cat>
          <c:val>
            <c:numRef>
              <c:f>'Compared Results'!$H$3:$H$7</c:f>
              <c:numCache>
                <c:formatCode>#,##0\ "€";[Red]\-#,##0\ "€"</c:formatCode>
                <c:ptCount val="5"/>
                <c:pt idx="1">
                  <c:v>101</c:v>
                </c:pt>
                <c:pt idx="2">
                  <c:v>42.2</c:v>
                </c:pt>
                <c:pt idx="3">
                  <c:v>34</c:v>
                </c:pt>
                <c:pt idx="4">
                  <c:v>24.2</c:v>
                </c:pt>
              </c:numCache>
            </c:numRef>
          </c:val>
        </c:ser>
        <c:shape val="box"/>
        <c:axId val="33374976"/>
        <c:axId val="33376512"/>
        <c:axId val="0"/>
      </c:bar3DChart>
      <c:catAx>
        <c:axId val="33374976"/>
        <c:scaling>
          <c:orientation val="minMax"/>
        </c:scaling>
        <c:axPos val="l"/>
        <c:numFmt formatCode="General" sourceLinked="1"/>
        <c:tickLblPos val="nextTo"/>
        <c:crossAx val="33376512"/>
        <c:crosses val="autoZero"/>
        <c:auto val="1"/>
        <c:lblAlgn val="ctr"/>
        <c:lblOffset val="100"/>
      </c:catAx>
      <c:valAx>
        <c:axId val="33376512"/>
        <c:scaling>
          <c:orientation val="minMax"/>
        </c:scaling>
        <c:axPos val="b"/>
        <c:majorGridlines/>
        <c:numFmt formatCode="#,##0\ &quot;€&quot;;[Red]\-#,##0\ &quot;€&quot;" sourceLinked="1"/>
        <c:tickLblPos val="nextTo"/>
        <c:crossAx val="33374976"/>
        <c:crosses val="autoZero"/>
        <c:crossBetween val="between"/>
        <c:dispUnits>
          <c:builtInUnit val="thousands"/>
          <c:dispUnitsLbl>
            <c:spPr>
              <a:noFill/>
              <a:ln w="25400">
                <a:noFill/>
              </a:ln>
            </c:spPr>
          </c:dispUnitsLbl>
        </c:dispUnits>
      </c:valAx>
      <c:spPr>
        <a:noFill/>
        <a:ln w="25400">
          <a:noFill/>
        </a:ln>
      </c:spPr>
    </c:plotArea>
    <c:legend>
      <c:legendPos val="r"/>
      <c:layout>
        <c:manualLayout>
          <c:xMode val="edge"/>
          <c:yMode val="edge"/>
          <c:wMode val="edge"/>
          <c:hMode val="edge"/>
          <c:x val="0.85867695876119243"/>
          <c:y val="0.37847368037328666"/>
          <c:w val="0.96064475840341068"/>
          <c:h val="0.54514107611548557"/>
        </c:manualLayout>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view3D>
      <c:depthPercent val="100"/>
      <c:rAngAx val="1"/>
    </c:view3D>
    <c:plotArea>
      <c:layout/>
      <c:bar3DChart>
        <c:barDir val="bar"/>
        <c:grouping val="stacked"/>
        <c:ser>
          <c:idx val="0"/>
          <c:order val="0"/>
          <c:tx>
            <c:strRef>
              <c:f>'Compared Results'!$C$2</c:f>
              <c:strCache>
                <c:ptCount val="1"/>
                <c:pt idx="0">
                  <c:v>CAPEX</c:v>
                </c:pt>
              </c:strCache>
            </c:strRef>
          </c:tx>
          <c:cat>
            <c:strRef>
              <c:f>'Compared Results'!$A$3:$B$7</c:f>
              <c:strCache>
                <c:ptCount val="5"/>
                <c:pt idx="0">
                  <c:v>Central Components</c:v>
                </c:pt>
                <c:pt idx="1">
                  <c:v>New Producers</c:v>
                </c:pt>
                <c:pt idx="2">
                  <c:v>NRT only New Producers</c:v>
                </c:pt>
                <c:pt idx="3">
                  <c:v>Existing UIC Producers</c:v>
                </c:pt>
                <c:pt idx="4">
                  <c:v>NRT only UIC Producers</c:v>
                </c:pt>
              </c:strCache>
            </c:strRef>
          </c:cat>
          <c:val>
            <c:numRef>
              <c:f>'Compared Results'!$C$3:$C$7</c:f>
              <c:numCache>
                <c:formatCode>#,##0\ "€";[Red]\-#,##0\ "€"</c:formatCode>
                <c:ptCount val="5"/>
                <c:pt idx="1">
                  <c:v>690</c:v>
                </c:pt>
                <c:pt idx="2">
                  <c:v>449</c:v>
                </c:pt>
                <c:pt idx="3">
                  <c:v>122.5</c:v>
                </c:pt>
                <c:pt idx="4">
                  <c:v>15.625</c:v>
                </c:pt>
              </c:numCache>
            </c:numRef>
          </c:val>
        </c:ser>
        <c:ser>
          <c:idx val="1"/>
          <c:order val="1"/>
          <c:tx>
            <c:strRef>
              <c:f>'Compared Results'!$D$2</c:f>
              <c:strCache>
                <c:ptCount val="1"/>
                <c:pt idx="0">
                  <c:v>Pure TAP Impact CAPEX</c:v>
                </c:pt>
              </c:strCache>
            </c:strRef>
          </c:tx>
          <c:cat>
            <c:strRef>
              <c:f>'Compared Results'!$A$3:$B$7</c:f>
              <c:strCache>
                <c:ptCount val="5"/>
                <c:pt idx="0">
                  <c:v>Central Components</c:v>
                </c:pt>
                <c:pt idx="1">
                  <c:v>New Producers</c:v>
                </c:pt>
                <c:pt idx="2">
                  <c:v>NRT only New Producers</c:v>
                </c:pt>
                <c:pt idx="3">
                  <c:v>Existing UIC Producers</c:v>
                </c:pt>
                <c:pt idx="4">
                  <c:v>NRT only UIC Producers</c:v>
                </c:pt>
              </c:strCache>
            </c:strRef>
          </c:cat>
          <c:val>
            <c:numRef>
              <c:f>'Compared Results'!$D$3:$D$7</c:f>
              <c:numCache>
                <c:formatCode>#,##0\ "€";[Red]\-#,##0\ "€"</c:formatCode>
                <c:ptCount val="5"/>
                <c:pt idx="0">
                  <c:v>385</c:v>
                </c:pt>
                <c:pt idx="1">
                  <c:v>200</c:v>
                </c:pt>
                <c:pt idx="2">
                  <c:v>200</c:v>
                </c:pt>
                <c:pt idx="3">
                  <c:v>12.5</c:v>
                </c:pt>
                <c:pt idx="4">
                  <c:v>15.625</c:v>
                </c:pt>
              </c:numCache>
            </c:numRef>
          </c:val>
        </c:ser>
        <c:shape val="box"/>
        <c:axId val="33842304"/>
        <c:axId val="33843840"/>
        <c:axId val="0"/>
      </c:bar3DChart>
      <c:catAx>
        <c:axId val="33842304"/>
        <c:scaling>
          <c:orientation val="minMax"/>
        </c:scaling>
        <c:axPos val="l"/>
        <c:numFmt formatCode="General" sourceLinked="1"/>
        <c:tickLblPos val="nextTo"/>
        <c:crossAx val="33843840"/>
        <c:crosses val="autoZero"/>
        <c:auto val="1"/>
        <c:lblAlgn val="ctr"/>
        <c:lblOffset val="100"/>
      </c:catAx>
      <c:valAx>
        <c:axId val="33843840"/>
        <c:scaling>
          <c:orientation val="minMax"/>
        </c:scaling>
        <c:axPos val="b"/>
        <c:majorGridlines/>
        <c:numFmt formatCode="#,##0\ &quot;€&quot;;[Red]\-#,##0\ &quot;€&quot;" sourceLinked="1"/>
        <c:tickLblPos val="nextTo"/>
        <c:crossAx val="33842304"/>
        <c:crosses val="autoZero"/>
        <c:crossBetween val="between"/>
        <c:dispUnits>
          <c:builtInUnit val="thousands"/>
          <c:dispUnitsLbl>
            <c:tx>
              <c:rich>
                <a:bodyPr/>
                <a:lstStyle/>
                <a:p>
                  <a:pPr>
                    <a:defRPr/>
                  </a:pPr>
                  <a:r>
                    <a:rPr lang="en-US"/>
                    <a:t>Keuros</a:t>
                  </a:r>
                </a:p>
              </c:rich>
            </c:tx>
            <c:spPr>
              <a:noFill/>
              <a:ln w="25400">
                <a:noFill/>
              </a:ln>
            </c:spPr>
          </c:dispUnitsLbl>
        </c:dispUnits>
      </c:valAx>
      <c:spPr>
        <a:noFill/>
        <a:ln w="25400">
          <a:noFill/>
        </a:ln>
      </c:spPr>
    </c:plotArea>
    <c:legend>
      <c:legendPos val="r"/>
      <c:legendEntry>
        <c:idx val="0"/>
        <c:txPr>
          <a:bodyPr/>
          <a:lstStyle/>
          <a:p>
            <a:pPr>
              <a:defRPr b="1"/>
            </a:pPr>
            <a:endParaRPr lang="de-DE"/>
          </a:p>
        </c:txPr>
      </c:legendEntry>
      <c:legendEntry>
        <c:idx val="1"/>
        <c:txPr>
          <a:bodyPr/>
          <a:lstStyle/>
          <a:p>
            <a:pPr>
              <a:defRPr b="1"/>
            </a:pPr>
            <a:endParaRPr lang="de-DE"/>
          </a:p>
        </c:txPr>
      </c:legendEntry>
      <c:layout>
        <c:manualLayout>
          <c:xMode val="edge"/>
          <c:yMode val="edge"/>
          <c:wMode val="edge"/>
          <c:hMode val="edge"/>
          <c:x val="0.65504199475065616"/>
          <c:y val="0.79591243802857981"/>
          <c:w val="0.92929171353580797"/>
          <c:h val="0.9633468212306795"/>
        </c:manualLayout>
      </c:layout>
    </c:legend>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view3D>
      <c:depthPercent val="100"/>
      <c:rAngAx val="1"/>
    </c:view3D>
    <c:plotArea>
      <c:layout/>
      <c:bar3DChart>
        <c:barDir val="bar"/>
        <c:grouping val="stacked"/>
        <c:ser>
          <c:idx val="0"/>
          <c:order val="0"/>
          <c:tx>
            <c:strRef>
              <c:f>'Compared Results'!$H$2</c:f>
              <c:strCache>
                <c:ptCount val="1"/>
                <c:pt idx="0">
                  <c:v>OPEX</c:v>
                </c:pt>
              </c:strCache>
            </c:strRef>
          </c:tx>
          <c:cat>
            <c:strRef>
              <c:f>'Compared Results'!$F$3:$G$7</c:f>
              <c:strCache>
                <c:ptCount val="5"/>
                <c:pt idx="0">
                  <c:v>Central Components</c:v>
                </c:pt>
                <c:pt idx="1">
                  <c:v>New Producers</c:v>
                </c:pt>
                <c:pt idx="2">
                  <c:v>NRT only New Producers</c:v>
                </c:pt>
                <c:pt idx="3">
                  <c:v>Existing UIC Producers</c:v>
                </c:pt>
                <c:pt idx="4">
                  <c:v>NRT only UIC Producers</c:v>
                </c:pt>
              </c:strCache>
            </c:strRef>
          </c:cat>
          <c:val>
            <c:numRef>
              <c:f>'Compared Results'!$H$3:$H$7</c:f>
              <c:numCache>
                <c:formatCode>#,##0\ "€";[Red]\-#,##0\ "€"</c:formatCode>
                <c:ptCount val="5"/>
                <c:pt idx="1">
                  <c:v>101</c:v>
                </c:pt>
                <c:pt idx="2">
                  <c:v>42.2</c:v>
                </c:pt>
                <c:pt idx="3">
                  <c:v>34</c:v>
                </c:pt>
                <c:pt idx="4">
                  <c:v>24.2</c:v>
                </c:pt>
              </c:numCache>
            </c:numRef>
          </c:val>
        </c:ser>
        <c:ser>
          <c:idx val="1"/>
          <c:order val="1"/>
          <c:tx>
            <c:strRef>
              <c:f>'Compared Results'!$I$2</c:f>
              <c:strCache>
                <c:ptCount val="1"/>
                <c:pt idx="0">
                  <c:v>Pure TAP Impact OPEX</c:v>
                </c:pt>
              </c:strCache>
            </c:strRef>
          </c:tx>
          <c:cat>
            <c:strRef>
              <c:f>'Compared Results'!$F$3:$G$7</c:f>
              <c:strCache>
                <c:ptCount val="5"/>
                <c:pt idx="0">
                  <c:v>Central Components</c:v>
                </c:pt>
                <c:pt idx="1">
                  <c:v>New Producers</c:v>
                </c:pt>
                <c:pt idx="2">
                  <c:v>NRT only New Producers</c:v>
                </c:pt>
                <c:pt idx="3">
                  <c:v>Existing UIC Producers</c:v>
                </c:pt>
                <c:pt idx="4">
                  <c:v>NRT only UIC Producers</c:v>
                </c:pt>
              </c:strCache>
            </c:strRef>
          </c:cat>
          <c:val>
            <c:numRef>
              <c:f>'Compared Results'!$I$3:$I$7</c:f>
              <c:numCache>
                <c:formatCode>#,##0\ "€";[Red]\-#,##0\ "€"</c:formatCode>
                <c:ptCount val="5"/>
                <c:pt idx="0">
                  <c:v>51</c:v>
                </c:pt>
                <c:pt idx="1">
                  <c:v>27</c:v>
                </c:pt>
                <c:pt idx="2">
                  <c:v>2.5</c:v>
                </c:pt>
                <c:pt idx="3">
                  <c:v>2.78125</c:v>
                </c:pt>
                <c:pt idx="4">
                  <c:v>2.5</c:v>
                </c:pt>
              </c:numCache>
            </c:numRef>
          </c:val>
        </c:ser>
        <c:shape val="box"/>
        <c:axId val="36372864"/>
        <c:axId val="36374400"/>
        <c:axId val="0"/>
      </c:bar3DChart>
      <c:catAx>
        <c:axId val="36372864"/>
        <c:scaling>
          <c:orientation val="minMax"/>
        </c:scaling>
        <c:axPos val="l"/>
        <c:numFmt formatCode="General" sourceLinked="1"/>
        <c:tickLblPos val="nextTo"/>
        <c:crossAx val="36374400"/>
        <c:crosses val="autoZero"/>
        <c:auto val="1"/>
        <c:lblAlgn val="ctr"/>
        <c:lblOffset val="100"/>
      </c:catAx>
      <c:valAx>
        <c:axId val="36374400"/>
        <c:scaling>
          <c:orientation val="minMax"/>
        </c:scaling>
        <c:axPos val="b"/>
        <c:majorGridlines/>
        <c:numFmt formatCode="#,##0\ &quot;€&quot;;[Red]\-#,##0\ &quot;€&quot;" sourceLinked="1"/>
        <c:tickLblPos val="nextTo"/>
        <c:crossAx val="36372864"/>
        <c:crosses val="autoZero"/>
        <c:crossBetween val="between"/>
        <c:dispUnits>
          <c:builtInUnit val="thousands"/>
          <c:dispUnitsLbl>
            <c:tx>
              <c:rich>
                <a:bodyPr/>
                <a:lstStyle/>
                <a:p>
                  <a:pPr>
                    <a:defRPr/>
                  </a:pPr>
                  <a:r>
                    <a:rPr lang="fr-FR"/>
                    <a:t>Keuros</a:t>
                  </a:r>
                </a:p>
              </c:rich>
            </c:tx>
            <c:spPr>
              <a:noFill/>
              <a:ln w="25400">
                <a:noFill/>
              </a:ln>
            </c:spPr>
          </c:dispUnitsLbl>
        </c:dispUnits>
      </c:valAx>
      <c:spPr>
        <a:noFill/>
        <a:ln w="25400">
          <a:noFill/>
        </a:ln>
      </c:spPr>
    </c:plotArea>
    <c:legend>
      <c:legendPos val="r"/>
      <c:txPr>
        <a:bodyPr/>
        <a:lstStyle/>
        <a:p>
          <a:pPr>
            <a:defRPr b="1"/>
          </a:pPr>
          <a:endParaRPr lang="de-DE"/>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38</xdr:row>
      <xdr:rowOff>9525</xdr:rowOff>
    </xdr:from>
    <xdr:to>
      <xdr:col>7</xdr:col>
      <xdr:colOff>38100</xdr:colOff>
      <xdr:row>52</xdr:row>
      <xdr:rowOff>85725</xdr:rowOff>
    </xdr:to>
    <xdr:graphicFrame macro="">
      <xdr:nvGraphicFramePr>
        <xdr:cNvPr id="20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7</xdr:row>
      <xdr:rowOff>123825</xdr:rowOff>
    </xdr:from>
    <xdr:to>
      <xdr:col>7</xdr:col>
      <xdr:colOff>57150</xdr:colOff>
      <xdr:row>22</xdr:row>
      <xdr:rowOff>9525</xdr:rowOff>
    </xdr:to>
    <xdr:graphicFrame macro="">
      <xdr:nvGraphicFramePr>
        <xdr:cNvPr id="205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7</xdr:row>
      <xdr:rowOff>114300</xdr:rowOff>
    </xdr:from>
    <xdr:to>
      <xdr:col>13</xdr:col>
      <xdr:colOff>561975</xdr:colOff>
      <xdr:row>22</xdr:row>
      <xdr:rowOff>0</xdr:rowOff>
    </xdr:to>
    <xdr:graphicFrame macro="">
      <xdr:nvGraphicFramePr>
        <xdr:cNvPr id="205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15"/>
  <sheetViews>
    <sheetView tabSelected="1" zoomScale="70" zoomScaleNormal="70" workbookViewId="0">
      <pane ySplit="1" topLeftCell="A2" activePane="bottomLeft" state="frozen"/>
      <selection activeCell="F15" sqref="F15"/>
      <selection pane="bottomLeft" activeCell="F15" sqref="F15"/>
    </sheetView>
  </sheetViews>
  <sheetFormatPr baseColWidth="10" defaultColWidth="9.140625" defaultRowHeight="15"/>
  <cols>
    <col min="1" max="1" width="17.140625" style="1" customWidth="1"/>
    <col min="2" max="2" width="16" style="2" customWidth="1"/>
    <col min="3" max="3" width="58.28515625" style="2" customWidth="1"/>
    <col min="4" max="4" width="9.7109375" customWidth="1"/>
    <col min="5" max="5" width="9.85546875" customWidth="1"/>
    <col min="6" max="6" width="81.85546875" customWidth="1"/>
  </cols>
  <sheetData>
    <row r="1" spans="1:6" ht="45.75" thickBot="1">
      <c r="A1" s="156" t="s">
        <v>0</v>
      </c>
      <c r="B1" s="157" t="s">
        <v>156</v>
      </c>
      <c r="C1" s="157" t="s">
        <v>2</v>
      </c>
      <c r="D1" s="158" t="s">
        <v>182</v>
      </c>
      <c r="E1" s="159" t="s">
        <v>183</v>
      </c>
    </row>
    <row r="2" spans="1:6">
      <c r="A2" s="241" t="s">
        <v>157</v>
      </c>
      <c r="B2" s="244" t="s">
        <v>151</v>
      </c>
      <c r="C2" s="148" t="s">
        <v>160</v>
      </c>
      <c r="D2" s="50"/>
      <c r="E2" s="70"/>
      <c r="F2" s="43"/>
    </row>
    <row r="3" spans="1:6" ht="30">
      <c r="A3" s="242"/>
      <c r="B3" s="245"/>
      <c r="C3" s="149" t="s">
        <v>161</v>
      </c>
      <c r="D3" s="94"/>
      <c r="E3" s="95"/>
      <c r="F3" s="43"/>
    </row>
    <row r="4" spans="1:6" ht="75">
      <c r="A4" s="242"/>
      <c r="B4" s="245"/>
      <c r="C4" s="149" t="s">
        <v>40</v>
      </c>
      <c r="D4" s="145"/>
      <c r="E4" s="146"/>
      <c r="F4" s="43"/>
    </row>
    <row r="5" spans="1:6">
      <c r="A5" s="242"/>
      <c r="B5" s="245"/>
      <c r="C5" s="149" t="s">
        <v>51</v>
      </c>
      <c r="D5" s="94"/>
      <c r="E5" s="95"/>
      <c r="F5" s="43"/>
    </row>
    <row r="6" spans="1:6" ht="30.75" thickBot="1">
      <c r="A6" s="242"/>
      <c r="B6" s="245"/>
      <c r="C6" s="150" t="s">
        <v>97</v>
      </c>
      <c r="D6" s="96"/>
      <c r="E6" s="97"/>
      <c r="F6" s="43"/>
    </row>
    <row r="7" spans="1:6" s="3" customFormat="1" ht="19.5" thickBot="1">
      <c r="A7" s="243"/>
      <c r="B7" s="246"/>
      <c r="C7" s="165" t="s">
        <v>153</v>
      </c>
      <c r="D7" s="98">
        <f ca="1">'Central Components'!I10</f>
        <v>195</v>
      </c>
      <c r="E7" s="144">
        <f ca="1">'Central Components'!J10</f>
        <v>17</v>
      </c>
      <c r="F7" s="42"/>
    </row>
    <row r="8" spans="1:6" ht="30.75" thickBot="1">
      <c r="A8" s="247" t="s">
        <v>158</v>
      </c>
      <c r="B8" s="248" t="s">
        <v>174</v>
      </c>
      <c r="C8" s="147" t="s">
        <v>53</v>
      </c>
      <c r="D8" s="160"/>
      <c r="E8" s="161"/>
      <c r="F8" s="43"/>
    </row>
    <row r="9" spans="1:6" ht="60">
      <c r="A9" s="242"/>
      <c r="B9" s="249"/>
      <c r="C9" s="151" t="s">
        <v>54</v>
      </c>
      <c r="D9" s="160"/>
      <c r="E9" s="161"/>
      <c r="F9" s="43"/>
    </row>
    <row r="10" spans="1:6" ht="30.75" thickBot="1">
      <c r="A10" s="242"/>
      <c r="B10" s="249"/>
      <c r="C10" s="152" t="s">
        <v>27</v>
      </c>
      <c r="D10" s="162"/>
      <c r="E10" s="163"/>
      <c r="F10" s="43"/>
    </row>
    <row r="11" spans="1:6" ht="19.5" thickBot="1">
      <c r="A11" s="243"/>
      <c r="B11" s="250"/>
      <c r="C11" s="153" t="s">
        <v>154</v>
      </c>
      <c r="D11" s="113">
        <f ca="1">'Central Components'!I14</f>
        <v>100</v>
      </c>
      <c r="E11" s="164">
        <f ca="1">'Central Components'!J14</f>
        <v>17</v>
      </c>
      <c r="F11" s="43"/>
    </row>
    <row r="12" spans="1:6" ht="30">
      <c r="A12" s="235" t="s">
        <v>159</v>
      </c>
      <c r="B12" s="238" t="s">
        <v>152</v>
      </c>
      <c r="C12" s="148" t="s">
        <v>77</v>
      </c>
      <c r="D12" s="94"/>
      <c r="E12" s="95"/>
      <c r="F12" s="43"/>
    </row>
    <row r="13" spans="1:6" ht="30.75" thickBot="1">
      <c r="A13" s="236"/>
      <c r="B13" s="239"/>
      <c r="C13" s="150" t="s">
        <v>73</v>
      </c>
      <c r="D13" s="96"/>
      <c r="E13" s="97"/>
      <c r="F13" s="43"/>
    </row>
    <row r="14" spans="1:6" ht="19.5" thickBot="1">
      <c r="A14" s="237"/>
      <c r="B14" s="240"/>
      <c r="C14" s="154" t="s">
        <v>155</v>
      </c>
      <c r="D14" s="98">
        <f ca="1">'Central Components'!I17</f>
        <v>90</v>
      </c>
      <c r="E14" s="99">
        <f ca="1">'Central Components'!J17</f>
        <v>17</v>
      </c>
      <c r="F14" s="43"/>
    </row>
    <row r="15" spans="1:6" ht="23.25">
      <c r="C15" s="155" t="s">
        <v>145</v>
      </c>
      <c r="D15" s="173">
        <f>+D7+D11+D14</f>
        <v>385</v>
      </c>
      <c r="E15" s="173">
        <f>+E7+E11+E14</f>
        <v>51</v>
      </c>
      <c r="F15" s="43"/>
    </row>
  </sheetData>
  <mergeCells count="6">
    <mergeCell ref="A12:A14"/>
    <mergeCell ref="B12:B14"/>
    <mergeCell ref="A2:A7"/>
    <mergeCell ref="B2:B7"/>
    <mergeCell ref="A8:A11"/>
    <mergeCell ref="B8:B11"/>
  </mergeCells>
  <phoneticPr fontId="15" type="noConversion"/>
  <pageMargins left="0.7" right="0.7" top="0.75" bottom="0.75" header="0.3" footer="0.3"/>
  <pageSetup paperSize="8" fitToHeight="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9"/>
  <sheetViews>
    <sheetView zoomScale="70" zoomScaleNormal="70" workbookViewId="0">
      <pane ySplit="2" topLeftCell="A13" activePane="bottomLeft" state="frozen"/>
      <selection activeCell="C27" sqref="C27"/>
      <selection pane="bottomLeft" activeCell="F15" sqref="F15"/>
    </sheetView>
  </sheetViews>
  <sheetFormatPr baseColWidth="10" defaultColWidth="9.140625" defaultRowHeight="15"/>
  <cols>
    <col min="1" max="1" width="17.140625" style="1" customWidth="1"/>
    <col min="2" max="2" width="16" style="2" customWidth="1"/>
    <col min="3" max="3" width="34.28515625" style="2" customWidth="1"/>
    <col min="4" max="4" width="47.42578125" style="2" customWidth="1"/>
    <col min="5" max="5" width="14.42578125" style="2" customWidth="1"/>
    <col min="6" max="6" width="41.28515625" style="4" customWidth="1"/>
    <col min="7" max="7" width="39.42578125" customWidth="1"/>
    <col min="8" max="8" width="4.140625" customWidth="1"/>
    <col min="9" max="9" width="10.7109375" customWidth="1"/>
    <col min="10" max="10" width="11" customWidth="1"/>
    <col min="11" max="11" width="81.85546875" customWidth="1"/>
  </cols>
  <sheetData>
    <row r="1" spans="1:11" ht="15.75" customHeight="1" thickBot="1">
      <c r="A1" s="251"/>
      <c r="B1" s="252"/>
      <c r="C1" s="252"/>
      <c r="D1" s="252"/>
      <c r="E1" s="252"/>
      <c r="F1" s="252"/>
      <c r="G1" s="252"/>
      <c r="H1" s="49"/>
      <c r="I1" s="49"/>
      <c r="J1" s="68"/>
    </row>
    <row r="2" spans="1:11" ht="45.75" thickBot="1">
      <c r="A2" s="39" t="s">
        <v>0</v>
      </c>
      <c r="B2" s="40" t="s">
        <v>1</v>
      </c>
      <c r="C2" s="40" t="s">
        <v>2</v>
      </c>
      <c r="D2" s="40" t="s">
        <v>32</v>
      </c>
      <c r="E2" s="40" t="s">
        <v>33</v>
      </c>
      <c r="F2" s="40" t="s">
        <v>34</v>
      </c>
      <c r="G2" s="41" t="s">
        <v>35</v>
      </c>
      <c r="H2" s="47"/>
      <c r="I2" s="44" t="s">
        <v>182</v>
      </c>
      <c r="J2" s="69" t="s">
        <v>187</v>
      </c>
    </row>
    <row r="3" spans="1:11" ht="135.75" customHeight="1">
      <c r="A3" s="264" t="s">
        <v>37</v>
      </c>
      <c r="B3" s="265" t="s">
        <v>151</v>
      </c>
      <c r="C3" s="27" t="s">
        <v>12</v>
      </c>
      <c r="D3" s="27" t="s">
        <v>92</v>
      </c>
      <c r="E3" s="27" t="s">
        <v>3</v>
      </c>
      <c r="F3" s="32" t="s">
        <v>67</v>
      </c>
      <c r="G3" s="56" t="s">
        <v>65</v>
      </c>
      <c r="H3" s="49"/>
      <c r="I3" s="166">
        <v>100</v>
      </c>
      <c r="J3" s="167">
        <v>10</v>
      </c>
      <c r="K3" s="43"/>
    </row>
    <row r="4" spans="1:11" ht="73.5" customHeight="1">
      <c r="A4" s="242"/>
      <c r="B4" s="249"/>
      <c r="C4" s="21" t="s">
        <v>11</v>
      </c>
      <c r="D4" s="21" t="s">
        <v>93</v>
      </c>
      <c r="E4" s="21" t="s">
        <v>3</v>
      </c>
      <c r="F4" s="23" t="s">
        <v>127</v>
      </c>
      <c r="G4" s="25"/>
      <c r="H4" s="47"/>
      <c r="I4" s="168">
        <v>20</v>
      </c>
      <c r="J4" s="169">
        <v>1</v>
      </c>
      <c r="K4" s="43"/>
    </row>
    <row r="5" spans="1:11" ht="279.75" customHeight="1">
      <c r="A5" s="242"/>
      <c r="B5" s="249"/>
      <c r="C5" s="21" t="s">
        <v>71</v>
      </c>
      <c r="D5" s="21" t="s">
        <v>94</v>
      </c>
      <c r="E5" s="21" t="s">
        <v>3</v>
      </c>
      <c r="F5" s="23" t="s">
        <v>49</v>
      </c>
      <c r="G5" s="26" t="s">
        <v>39</v>
      </c>
      <c r="H5" s="47"/>
      <c r="I5" s="168">
        <v>50</v>
      </c>
      <c r="J5" s="169"/>
      <c r="K5" s="43"/>
    </row>
    <row r="6" spans="1:11" ht="117.75" customHeight="1">
      <c r="A6" s="242"/>
      <c r="B6" s="249"/>
      <c r="C6" s="21" t="s">
        <v>40</v>
      </c>
      <c r="D6" s="21" t="s">
        <v>95</v>
      </c>
      <c r="E6" s="21" t="s">
        <v>3</v>
      </c>
      <c r="F6" s="23"/>
      <c r="G6" s="26" t="s">
        <v>50</v>
      </c>
      <c r="H6" s="47"/>
      <c r="I6" s="170">
        <v>3</v>
      </c>
      <c r="J6" s="171">
        <v>1</v>
      </c>
      <c r="K6" s="43"/>
    </row>
    <row r="7" spans="1:11" ht="67.5" customHeight="1">
      <c r="A7" s="242"/>
      <c r="B7" s="249"/>
      <c r="C7" s="21" t="s">
        <v>5</v>
      </c>
      <c r="D7" s="21" t="s">
        <v>96</v>
      </c>
      <c r="E7" s="21" t="s">
        <v>3</v>
      </c>
      <c r="F7" s="23" t="s">
        <v>128</v>
      </c>
      <c r="G7" s="25"/>
      <c r="H7" s="47"/>
      <c r="I7" s="168">
        <v>20</v>
      </c>
      <c r="J7" s="169">
        <v>2</v>
      </c>
      <c r="K7" s="43"/>
    </row>
    <row r="8" spans="1:11" s="3" customFormat="1" ht="66" customHeight="1">
      <c r="A8" s="242"/>
      <c r="B8" s="249"/>
      <c r="C8" s="21" t="s">
        <v>51</v>
      </c>
      <c r="D8" s="21" t="s">
        <v>129</v>
      </c>
      <c r="E8" s="21" t="s">
        <v>3</v>
      </c>
      <c r="F8" s="23" t="s">
        <v>52</v>
      </c>
      <c r="G8" s="25"/>
      <c r="H8" s="47"/>
      <c r="I8" s="168">
        <v>2</v>
      </c>
      <c r="J8" s="169">
        <v>1</v>
      </c>
      <c r="K8" s="42"/>
    </row>
    <row r="9" spans="1:11" ht="66" customHeight="1" thickBot="1">
      <c r="A9" s="242"/>
      <c r="B9" s="250"/>
      <c r="C9" s="28" t="s">
        <v>97</v>
      </c>
      <c r="D9" s="28" t="s">
        <v>130</v>
      </c>
      <c r="E9" s="28" t="s">
        <v>4</v>
      </c>
      <c r="F9" s="29"/>
      <c r="G9" s="57"/>
      <c r="H9" s="45"/>
      <c r="I9" s="98"/>
      <c r="J9" s="172">
        <v>2</v>
      </c>
      <c r="K9" s="43"/>
    </row>
    <row r="10" spans="1:11" ht="19.5" thickBot="1">
      <c r="A10" s="243"/>
      <c r="B10" s="259"/>
      <c r="C10" s="260"/>
      <c r="D10" s="260"/>
      <c r="E10" s="260"/>
      <c r="F10" s="260"/>
      <c r="G10" s="261"/>
      <c r="H10" s="45"/>
      <c r="I10" s="98">
        <f>SUM(I3:I9)</f>
        <v>195</v>
      </c>
      <c r="J10" s="98">
        <f>SUM(J3:J9)</f>
        <v>17</v>
      </c>
      <c r="K10" s="43"/>
    </row>
    <row r="11" spans="1:11" ht="86.25" customHeight="1">
      <c r="A11" s="262" t="s">
        <v>55</v>
      </c>
      <c r="B11" s="263" t="s">
        <v>175</v>
      </c>
      <c r="C11" s="17" t="s">
        <v>53</v>
      </c>
      <c r="D11" s="17"/>
      <c r="E11" s="17"/>
      <c r="F11" s="17" t="s">
        <v>26</v>
      </c>
      <c r="G11" s="17"/>
      <c r="H11" s="177"/>
      <c r="I11" s="166">
        <v>50</v>
      </c>
      <c r="J11" s="167">
        <v>10</v>
      </c>
      <c r="K11" s="43"/>
    </row>
    <row r="12" spans="1:11" ht="117.75" customHeight="1">
      <c r="A12" s="242"/>
      <c r="B12" s="249"/>
      <c r="C12" s="174" t="s">
        <v>54</v>
      </c>
      <c r="D12" s="174"/>
      <c r="E12" s="174" t="s">
        <v>3</v>
      </c>
      <c r="F12" s="175" t="s">
        <v>24</v>
      </c>
      <c r="G12" s="176"/>
      <c r="H12" s="47"/>
      <c r="I12" s="168">
        <v>50</v>
      </c>
      <c r="J12" s="169"/>
      <c r="K12" s="43"/>
    </row>
    <row r="13" spans="1:11" ht="69.75" customHeight="1" thickBot="1">
      <c r="A13" s="242"/>
      <c r="B13" s="249"/>
      <c r="C13" s="18" t="s">
        <v>27</v>
      </c>
      <c r="D13" s="18" t="s">
        <v>25</v>
      </c>
      <c r="E13" s="18" t="s">
        <v>4</v>
      </c>
      <c r="F13" s="19"/>
      <c r="G13" s="20"/>
      <c r="H13" s="45"/>
      <c r="I13" s="98"/>
      <c r="J13" s="172">
        <v>7</v>
      </c>
      <c r="K13" s="43"/>
    </row>
    <row r="14" spans="1:11" ht="19.5" thickBot="1">
      <c r="A14" s="243"/>
      <c r="B14" s="250"/>
      <c r="C14" s="18"/>
      <c r="D14" s="18"/>
      <c r="E14" s="18"/>
      <c r="F14" s="19"/>
      <c r="G14" s="20"/>
      <c r="H14" s="45"/>
      <c r="I14" s="98">
        <f>SUM(I11:I13)</f>
        <v>100</v>
      </c>
      <c r="J14" s="98">
        <f>SUM(J11:J13)</f>
        <v>17</v>
      </c>
      <c r="K14" s="43"/>
    </row>
    <row r="15" spans="1:11" ht="240">
      <c r="A15" s="253" t="s">
        <v>72</v>
      </c>
      <c r="B15" s="256" t="s">
        <v>99</v>
      </c>
      <c r="C15" s="72" t="s">
        <v>77</v>
      </c>
      <c r="D15" s="72" t="s">
        <v>74</v>
      </c>
      <c r="E15" s="72" t="s">
        <v>75</v>
      </c>
      <c r="F15" s="73" t="s">
        <v>76</v>
      </c>
      <c r="G15" s="74"/>
      <c r="H15" s="47"/>
      <c r="I15" s="168">
        <v>90</v>
      </c>
      <c r="J15" s="169"/>
      <c r="K15" s="43" t="s">
        <v>173</v>
      </c>
    </row>
    <row r="16" spans="1:11" ht="45.75" thickBot="1">
      <c r="A16" s="254"/>
      <c r="B16" s="257"/>
      <c r="C16" s="75" t="s">
        <v>73</v>
      </c>
      <c r="D16" s="75" t="s">
        <v>25</v>
      </c>
      <c r="E16" s="75" t="s">
        <v>4</v>
      </c>
      <c r="F16" s="76"/>
      <c r="G16" s="77"/>
      <c r="H16" s="45"/>
      <c r="I16" s="98"/>
      <c r="J16" s="172">
        <v>17</v>
      </c>
      <c r="K16" s="43" t="s">
        <v>131</v>
      </c>
    </row>
    <row r="17" spans="1:11" ht="19.5" thickBot="1">
      <c r="A17" s="255"/>
      <c r="B17" s="258"/>
      <c r="C17" s="75"/>
      <c r="D17" s="75"/>
      <c r="E17" s="75"/>
      <c r="F17" s="76"/>
      <c r="G17" s="77"/>
      <c r="H17" s="45"/>
      <c r="I17" s="98">
        <f>SUM(I15:I16)</f>
        <v>90</v>
      </c>
      <c r="J17" s="98">
        <f>SUM(J15:J16)</f>
        <v>17</v>
      </c>
      <c r="K17" s="43"/>
    </row>
    <row r="18" spans="1:11" ht="23.25">
      <c r="G18" s="208" t="s">
        <v>70</v>
      </c>
      <c r="H18" s="208"/>
      <c r="I18" s="209">
        <f>I10+I14+I17</f>
        <v>385</v>
      </c>
      <c r="J18" s="209">
        <f>J10+J14+J17</f>
        <v>51</v>
      </c>
      <c r="K18" s="43"/>
    </row>
    <row r="19" spans="1:11">
      <c r="K19" s="43"/>
    </row>
  </sheetData>
  <mergeCells count="8">
    <mergeCell ref="A1:G1"/>
    <mergeCell ref="A15:A17"/>
    <mergeCell ref="B15:B17"/>
    <mergeCell ref="B10:G10"/>
    <mergeCell ref="A11:A14"/>
    <mergeCell ref="B11:B14"/>
    <mergeCell ref="A3:A10"/>
    <mergeCell ref="B3:B9"/>
  </mergeCells>
  <phoneticPr fontId="0" type="noConversion"/>
  <pageMargins left="0.7" right="0.7" top="0.75" bottom="0.75" header="0.3" footer="0.3"/>
  <pageSetup paperSize="8" scale="60" fitToHeight="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N37"/>
  <sheetViews>
    <sheetView zoomScale="70" zoomScaleNormal="70" workbookViewId="0">
      <pane ySplit="2" topLeftCell="A3" activePane="bottomLeft" state="frozen"/>
      <selection activeCell="F15" sqref="F15"/>
      <selection pane="bottomLeft" activeCell="C11" sqref="C11"/>
    </sheetView>
  </sheetViews>
  <sheetFormatPr baseColWidth="10" defaultColWidth="9.140625" defaultRowHeight="15"/>
  <cols>
    <col min="1" max="1" width="34.140625" style="1" customWidth="1"/>
    <col min="2" max="2" width="3.28515625" style="2" customWidth="1"/>
    <col min="3" max="4" width="8" style="2" customWidth="1"/>
    <col min="5" max="5" width="1.85546875" style="2" customWidth="1"/>
    <col min="6" max="7" width="8" customWidth="1"/>
    <col min="8" max="8" width="1.5703125" style="2" customWidth="1"/>
    <col min="9" max="10" width="8" style="4" customWidth="1"/>
    <col min="11" max="11" width="1.5703125" customWidth="1"/>
    <col min="12" max="14" width="8" customWidth="1"/>
  </cols>
  <sheetData>
    <row r="1" spans="1:14" ht="54" customHeight="1" thickBot="1">
      <c r="A1" s="137" t="s">
        <v>186</v>
      </c>
      <c r="B1" s="123"/>
      <c r="C1" s="268" t="s">
        <v>149</v>
      </c>
      <c r="D1" s="269"/>
      <c r="E1" s="130"/>
      <c r="F1" s="268" t="s">
        <v>137</v>
      </c>
      <c r="G1" s="269"/>
      <c r="H1" s="130"/>
      <c r="I1" s="266" t="s">
        <v>150</v>
      </c>
      <c r="J1" s="267"/>
      <c r="K1" s="133"/>
      <c r="L1" s="266" t="s">
        <v>146</v>
      </c>
      <c r="M1" s="267"/>
      <c r="N1" s="49"/>
    </row>
    <row r="2" spans="1:14" ht="30.75" thickBot="1">
      <c r="A2" s="141" t="s">
        <v>0</v>
      </c>
      <c r="B2"/>
      <c r="C2" s="142" t="s">
        <v>68</v>
      </c>
      <c r="D2" s="143" t="s">
        <v>69</v>
      </c>
      <c r="E2" s="131"/>
      <c r="F2" s="142" t="s">
        <v>68</v>
      </c>
      <c r="G2" s="143" t="s">
        <v>69</v>
      </c>
      <c r="H2" s="131"/>
      <c r="I2" s="142" t="s">
        <v>68</v>
      </c>
      <c r="J2" s="143" t="s">
        <v>69</v>
      </c>
      <c r="K2" s="134"/>
      <c r="L2" s="142" t="s">
        <v>68</v>
      </c>
      <c r="M2" s="143" t="s">
        <v>69</v>
      </c>
    </row>
    <row r="3" spans="1:14" s="3" customFormat="1" ht="32.25" customHeight="1">
      <c r="A3" s="135" t="s">
        <v>30</v>
      </c>
      <c r="B3" s="42"/>
      <c r="C3" s="127">
        <f ca="1">'Existing UIC producers '!I8</f>
        <v>0</v>
      </c>
      <c r="D3" s="127">
        <f ca="1">'Existing UIC producers '!J8</f>
        <v>7</v>
      </c>
      <c r="E3" s="132"/>
      <c r="F3" s="127">
        <f ca="1">'NRT only UIC Producers'!I8</f>
        <v>0</v>
      </c>
      <c r="G3" s="127">
        <f ca="1">'NRT only UIC Producers'!J8</f>
        <v>4.7</v>
      </c>
      <c r="H3" s="132"/>
      <c r="I3" s="125">
        <f ca="1">'New Producers'!I8</f>
        <v>25</v>
      </c>
      <c r="J3" s="127">
        <f ca="1">'New Producers'!J8</f>
        <v>7</v>
      </c>
      <c r="K3" s="215"/>
      <c r="L3" s="127">
        <f ca="1">'NRT only new Producers'!I8</f>
        <v>22</v>
      </c>
      <c r="M3" s="127">
        <f ca="1">'NRT only new Producers'!J8</f>
        <v>4.7</v>
      </c>
    </row>
    <row r="4" spans="1:14" ht="32.25" customHeight="1" thickBot="1">
      <c r="A4" s="190" t="s">
        <v>147</v>
      </c>
      <c r="B4" s="124"/>
      <c r="C4" s="191">
        <f ca="1">'Existing UIC producers '!I11</f>
        <v>12.5</v>
      </c>
      <c r="D4" s="191">
        <f ca="1">'Existing UIC producers '!J11</f>
        <v>2</v>
      </c>
      <c r="E4" s="210"/>
      <c r="F4" s="191">
        <f ca="1">'NRT only UIC Producers'!I12</f>
        <v>15.625</v>
      </c>
      <c r="G4" s="191">
        <f ca="1">'NRT only UIC Producers'!J12</f>
        <v>2</v>
      </c>
      <c r="H4" s="210"/>
      <c r="I4" s="192">
        <f ca="1">'New Producers'!I12</f>
        <v>200</v>
      </c>
      <c r="J4" s="191">
        <f ca="1">'New Producers'!J12</f>
        <v>2</v>
      </c>
      <c r="K4" s="216"/>
      <c r="L4" s="191">
        <f ca="1">'NRT only new Producers'!I12</f>
        <v>200</v>
      </c>
      <c r="M4" s="191">
        <f ca="1">'NRT only new Producers'!J12</f>
        <v>2</v>
      </c>
    </row>
    <row r="5" spans="1:14" ht="32.25" customHeight="1" thickBot="1">
      <c r="A5" s="136" t="s">
        <v>38</v>
      </c>
      <c r="B5" s="124"/>
      <c r="C5" s="127">
        <f ca="1">'Existing UIC producers '!I14</f>
        <v>0</v>
      </c>
      <c r="D5" s="127">
        <f ca="1">'Existing UIC producers '!J14</f>
        <v>10</v>
      </c>
      <c r="E5" s="210"/>
      <c r="F5" s="127">
        <f ca="1">'NRT only UIC Producers'!I15</f>
        <v>0</v>
      </c>
      <c r="G5" s="127">
        <f ca="1">'NRT only UIC Producers'!J15</f>
        <v>10</v>
      </c>
      <c r="H5" s="210"/>
      <c r="I5" s="126">
        <f ca="1">'New Producers'!I15</f>
        <v>150</v>
      </c>
      <c r="J5" s="213">
        <f ca="1">'New Producers'!J15</f>
        <v>30</v>
      </c>
      <c r="K5" s="216"/>
      <c r="L5" s="127">
        <f ca="1">'NRT only new Producers'!I15</f>
        <v>150</v>
      </c>
      <c r="M5" s="127">
        <f ca="1">'NRT only new Producers'!J15</f>
        <v>30</v>
      </c>
    </row>
    <row r="6" spans="1:14" ht="32.25" customHeight="1" thickBot="1">
      <c r="A6" s="136" t="s">
        <v>61</v>
      </c>
      <c r="B6" s="124"/>
      <c r="C6" s="127">
        <f ca="1">'Existing UIC producers '!I17</f>
        <v>0</v>
      </c>
      <c r="D6" s="127">
        <f ca="1">'Existing UIC producers '!J17</f>
        <v>10</v>
      </c>
      <c r="E6" s="210"/>
      <c r="F6" s="127">
        <f ca="1">'NRT only UIC Producers'!I18</f>
        <v>0</v>
      </c>
      <c r="G6" s="127">
        <f ca="1">'NRT only UIC Producers'!J18</f>
        <v>7</v>
      </c>
      <c r="H6" s="210"/>
      <c r="I6" s="126">
        <f ca="1">'New Producers'!I18</f>
        <v>155</v>
      </c>
      <c r="J6" s="213">
        <f ca="1">'New Producers'!J18</f>
        <v>20</v>
      </c>
      <c r="K6" s="216"/>
      <c r="L6" s="127">
        <f ca="1">'NRT only new Producers'!I18</f>
        <v>77</v>
      </c>
      <c r="M6" s="127">
        <f ca="1">'NRT only new Producers'!J18</f>
        <v>5</v>
      </c>
    </row>
    <row r="7" spans="1:14" ht="32.25" customHeight="1" thickBot="1">
      <c r="A7" s="136" t="s">
        <v>64</v>
      </c>
      <c r="B7" s="124"/>
      <c r="C7" s="127">
        <f ca="1">'Existing UIC producers '!I20</f>
        <v>0</v>
      </c>
      <c r="D7" s="127">
        <f ca="1">'Existing UIC producers '!J20</f>
        <v>5</v>
      </c>
      <c r="E7" s="210"/>
      <c r="F7" s="127">
        <f ca="1">'NRT only UIC Producers'!I21</f>
        <v>0</v>
      </c>
      <c r="G7" s="127">
        <f ca="1">'NRT only UIC Producers'!J21</f>
        <v>0</v>
      </c>
      <c r="H7" s="210"/>
      <c r="I7" s="126">
        <f ca="1">'New Producers'!I21</f>
        <v>50</v>
      </c>
      <c r="J7" s="213">
        <f ca="1">'New Producers'!J21</f>
        <v>5</v>
      </c>
      <c r="K7" s="216"/>
      <c r="L7" s="127">
        <f ca="1">'NRT only new Producers'!I21</f>
        <v>0</v>
      </c>
      <c r="M7" s="127">
        <f ca="1">'NRT only new Producers'!J21</f>
        <v>0</v>
      </c>
    </row>
    <row r="8" spans="1:14" ht="32.25" customHeight="1" thickBot="1">
      <c r="A8" s="136" t="s">
        <v>148</v>
      </c>
      <c r="B8" s="124"/>
      <c r="C8" s="127">
        <f ca="1">'Existing UIC producers '!I27</f>
        <v>110</v>
      </c>
      <c r="D8" s="127">
        <f ca="1">'Existing UIC producers '!J27</f>
        <v>12</v>
      </c>
      <c r="E8" s="210"/>
      <c r="F8" s="127">
        <f ca="1">'NRT only UIC Producers'!I28</f>
        <v>0</v>
      </c>
      <c r="G8" s="127">
        <f ca="1">'NRT only UIC Producers'!J28</f>
        <v>0</v>
      </c>
      <c r="H8" s="210"/>
      <c r="I8" s="126">
        <f ca="1">'New Producers'!I28</f>
        <v>110</v>
      </c>
      <c r="J8" s="213">
        <f ca="1">'New Producers'!J28</f>
        <v>12</v>
      </c>
      <c r="K8" s="216"/>
      <c r="L8" s="127">
        <f ca="1">'NRT only new Producers'!I28</f>
        <v>0</v>
      </c>
      <c r="M8" s="127">
        <f ca="1">'NRT only new Producers'!J28</f>
        <v>0</v>
      </c>
    </row>
    <row r="9" spans="1:14" ht="32.25" customHeight="1" thickBot="1">
      <c r="A9" s="193" t="s">
        <v>86</v>
      </c>
      <c r="B9" s="124"/>
      <c r="C9" s="194">
        <f ca="1">'Existing UIC producers '!I29</f>
        <v>0</v>
      </c>
      <c r="D9" s="194">
        <f ca="1">'Existing UIC producers '!J29</f>
        <v>0.78125</v>
      </c>
      <c r="E9" s="210"/>
      <c r="F9" s="194">
        <f ca="1">'NRT only UIC Producers'!I30</f>
        <v>0</v>
      </c>
      <c r="G9" s="195">
        <v>0.5</v>
      </c>
      <c r="H9" s="210"/>
      <c r="I9" s="196">
        <f ca="1">'New Producers'!I30</f>
        <v>0</v>
      </c>
      <c r="J9" s="214">
        <f ca="1">'New Producers'!J30</f>
        <v>25</v>
      </c>
      <c r="K9" s="216"/>
      <c r="L9" s="194">
        <f ca="1">'NRT only new Producers'!I30</f>
        <v>0</v>
      </c>
      <c r="M9" s="194">
        <f ca="1">'NRT only new Producers'!J30</f>
        <v>0.5</v>
      </c>
    </row>
    <row r="10" spans="1:14" ht="23.25">
      <c r="A10" s="140" t="s">
        <v>145</v>
      </c>
      <c r="B10" s="129"/>
      <c r="C10" s="138">
        <f>SUM(C3:C9)</f>
        <v>122.5</v>
      </c>
      <c r="D10" s="139">
        <f>SUM(D3:D9)</f>
        <v>46.78125</v>
      </c>
      <c r="E10" s="211"/>
      <c r="F10" s="138">
        <f>SUM(F3:F9)</f>
        <v>15.625</v>
      </c>
      <c r="G10" s="139">
        <f>SUM(G3:G9)</f>
        <v>24.2</v>
      </c>
      <c r="H10" s="211"/>
      <c r="I10" s="138">
        <f>SUM(I3:I9)</f>
        <v>690</v>
      </c>
      <c r="J10" s="139">
        <f>SUM(J3:J9)</f>
        <v>101</v>
      </c>
      <c r="K10" s="217"/>
      <c r="L10" s="138">
        <f>SUM(L3:L9)</f>
        <v>449</v>
      </c>
      <c r="M10" s="139">
        <f>SUM(M3:M9)</f>
        <v>42.2</v>
      </c>
      <c r="N10" s="129"/>
    </row>
    <row r="11" spans="1:14" ht="33" customHeight="1" thickBot="1">
      <c r="A11" s="197" t="s">
        <v>170</v>
      </c>
      <c r="B11" s="129"/>
      <c r="C11" s="198">
        <f>C4+C9</f>
        <v>12.5</v>
      </c>
      <c r="D11" s="199">
        <f>D4+D9</f>
        <v>2.78125</v>
      </c>
      <c r="E11" s="212"/>
      <c r="F11" s="198">
        <f>F4+F9</f>
        <v>15.625</v>
      </c>
      <c r="G11" s="199">
        <f>G4+G9</f>
        <v>2.5</v>
      </c>
      <c r="H11" s="212"/>
      <c r="I11" s="198">
        <f>I4+I9</f>
        <v>200</v>
      </c>
      <c r="J11" s="199">
        <f>J4+J9</f>
        <v>27</v>
      </c>
      <c r="K11" s="218"/>
      <c r="L11" s="198">
        <f>L4+L9</f>
        <v>200</v>
      </c>
      <c r="M11" s="199">
        <f>M4+M9</f>
        <v>2.5</v>
      </c>
      <c r="N11" s="129"/>
    </row>
    <row r="12" spans="1:14">
      <c r="F12" s="43"/>
    </row>
    <row r="13" spans="1:14">
      <c r="F13" s="43"/>
    </row>
    <row r="14" spans="1:14">
      <c r="F14" s="43"/>
    </row>
    <row r="15" spans="1:14">
      <c r="F15" s="2"/>
    </row>
    <row r="16" spans="1:14">
      <c r="F16" s="43"/>
    </row>
    <row r="17" spans="6:6">
      <c r="F17" s="43"/>
    </row>
    <row r="18" spans="6:6">
      <c r="F18" s="43"/>
    </row>
    <row r="19" spans="6:6">
      <c r="F19" s="43"/>
    </row>
    <row r="20" spans="6:6">
      <c r="F20" s="43"/>
    </row>
    <row r="21" spans="6:6">
      <c r="F21" s="43"/>
    </row>
    <row r="22" spans="6:6">
      <c r="F22" s="43"/>
    </row>
    <row r="23" spans="6:6">
      <c r="F23" s="43"/>
    </row>
    <row r="24" spans="6:6">
      <c r="F24" s="43"/>
    </row>
    <row r="25" spans="6:6">
      <c r="F25" s="43"/>
    </row>
    <row r="26" spans="6:6">
      <c r="F26" s="43"/>
    </row>
    <row r="27" spans="6:6">
      <c r="F27" s="43"/>
    </row>
    <row r="28" spans="6:6">
      <c r="F28" s="43"/>
    </row>
    <row r="29" spans="6:6">
      <c r="F29" s="43"/>
    </row>
    <row r="30" spans="6:6">
      <c r="F30" s="43"/>
    </row>
    <row r="31" spans="6:6">
      <c r="F31" s="43"/>
    </row>
    <row r="32" spans="6:6">
      <c r="F32" s="43"/>
    </row>
    <row r="33" spans="1:14">
      <c r="F33" s="43"/>
    </row>
    <row r="36" spans="1:14" s="2" customFormat="1">
      <c r="A36" s="1"/>
      <c r="F36"/>
      <c r="I36" s="4"/>
      <c r="J36" s="4"/>
      <c r="K36"/>
      <c r="L36"/>
      <c r="M36"/>
      <c r="N36"/>
    </row>
    <row r="37" spans="1:14" s="2" customFormat="1">
      <c r="A37" s="1"/>
      <c r="F37"/>
      <c r="I37" s="4"/>
      <c r="J37" s="4"/>
      <c r="K37"/>
      <c r="L37"/>
      <c r="M37"/>
      <c r="N37"/>
    </row>
  </sheetData>
  <mergeCells count="4">
    <mergeCell ref="I1:J1"/>
    <mergeCell ref="C1:D1"/>
    <mergeCell ref="L1:M1"/>
    <mergeCell ref="F1:G1"/>
  </mergeCells>
  <phoneticPr fontId="15" type="noConversion"/>
  <pageMargins left="0.7" right="0.7" top="0.75" bottom="0.75" header="0.3" footer="0.3"/>
  <pageSetup paperSize="8"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38"/>
  <sheetViews>
    <sheetView zoomScale="70" zoomScaleNormal="70" workbookViewId="0">
      <pane ySplit="2" topLeftCell="A25" activePane="bottomLeft" state="frozen"/>
      <selection activeCell="F15" sqref="F15"/>
      <selection pane="bottomLeft" activeCell="F15" sqref="F15"/>
    </sheetView>
  </sheetViews>
  <sheetFormatPr baseColWidth="10" defaultColWidth="9.140625" defaultRowHeight="15"/>
  <cols>
    <col min="1" max="1" width="15.28515625" style="1" customWidth="1"/>
    <col min="2" max="2" width="14.85546875" style="2" customWidth="1"/>
    <col min="3" max="3" width="34.28515625" style="2" customWidth="1"/>
    <col min="4" max="4" width="47.42578125" style="2" customWidth="1"/>
    <col min="5" max="5" width="14.42578125" style="2" customWidth="1"/>
    <col min="6" max="6" width="41.28515625" style="4" customWidth="1"/>
    <col min="7" max="7" width="39.42578125" customWidth="1"/>
    <col min="9" max="9" width="10.7109375" customWidth="1"/>
    <col min="10" max="10" width="11" customWidth="1"/>
    <col min="11" max="11" width="30.140625" customWidth="1"/>
  </cols>
  <sheetData>
    <row r="1" spans="1:11" ht="15.75" customHeight="1" thickBot="1">
      <c r="A1" s="251"/>
      <c r="B1" s="252"/>
      <c r="C1" s="252"/>
      <c r="D1" s="252"/>
      <c r="E1" s="252"/>
      <c r="F1" s="252"/>
      <c r="G1" s="252"/>
      <c r="H1" s="49"/>
      <c r="I1" s="49"/>
      <c r="J1" s="68"/>
    </row>
    <row r="2" spans="1:11" ht="45.75" thickBot="1">
      <c r="A2" s="39" t="s">
        <v>0</v>
      </c>
      <c r="B2" s="40" t="s">
        <v>1</v>
      </c>
      <c r="C2" s="40" t="s">
        <v>2</v>
      </c>
      <c r="D2" s="40" t="s">
        <v>32</v>
      </c>
      <c r="E2" s="40" t="s">
        <v>33</v>
      </c>
      <c r="F2" s="40" t="s">
        <v>34</v>
      </c>
      <c r="G2" s="41" t="s">
        <v>35</v>
      </c>
      <c r="H2" s="47"/>
      <c r="I2" s="44" t="s">
        <v>182</v>
      </c>
      <c r="J2" s="69" t="s">
        <v>185</v>
      </c>
    </row>
    <row r="3" spans="1:11" s="3" customFormat="1" ht="120">
      <c r="A3" s="270" t="s">
        <v>30</v>
      </c>
      <c r="B3" s="272" t="s">
        <v>8</v>
      </c>
      <c r="C3" s="7" t="s">
        <v>31</v>
      </c>
      <c r="D3" s="7" t="s">
        <v>45</v>
      </c>
      <c r="E3" s="7" t="s">
        <v>66</v>
      </c>
      <c r="F3" s="8" t="s">
        <v>84</v>
      </c>
      <c r="G3" s="9" t="s">
        <v>36</v>
      </c>
      <c r="H3" s="46"/>
      <c r="I3" s="180">
        <v>20</v>
      </c>
      <c r="J3" s="128">
        <v>3</v>
      </c>
      <c r="K3" s="42"/>
    </row>
    <row r="4" spans="1:11" ht="75">
      <c r="A4" s="242"/>
      <c r="B4" s="273"/>
      <c r="C4" s="10" t="s">
        <v>44</v>
      </c>
      <c r="D4" s="10" t="s">
        <v>7</v>
      </c>
      <c r="E4" s="10" t="s">
        <v>85</v>
      </c>
      <c r="F4" s="10" t="s">
        <v>41</v>
      </c>
      <c r="G4" s="11" t="s">
        <v>42</v>
      </c>
      <c r="H4" s="47"/>
      <c r="I4" s="168">
        <v>5</v>
      </c>
      <c r="J4" s="169">
        <v>1</v>
      </c>
      <c r="K4" s="43" t="s">
        <v>162</v>
      </c>
    </row>
    <row r="5" spans="1:11" ht="105">
      <c r="A5" s="242"/>
      <c r="B5" s="273"/>
      <c r="C5" s="101" t="s">
        <v>56</v>
      </c>
      <c r="D5" s="102" t="s">
        <v>90</v>
      </c>
      <c r="E5" s="101" t="s">
        <v>3</v>
      </c>
      <c r="F5" s="103" t="s">
        <v>48</v>
      </c>
      <c r="G5" s="104" t="s">
        <v>46</v>
      </c>
      <c r="H5" s="105"/>
      <c r="I5" s="170">
        <v>50</v>
      </c>
      <c r="J5" s="171"/>
      <c r="K5" s="43"/>
    </row>
    <row r="6" spans="1:11" ht="30">
      <c r="A6" s="242"/>
      <c r="B6" s="273"/>
      <c r="C6" s="10" t="s">
        <v>58</v>
      </c>
      <c r="D6" s="12" t="s">
        <v>6</v>
      </c>
      <c r="E6" s="10" t="s">
        <v>4</v>
      </c>
      <c r="F6" s="13"/>
      <c r="G6" s="11"/>
      <c r="H6" s="47"/>
      <c r="I6" s="168"/>
      <c r="J6" s="169">
        <v>3</v>
      </c>
      <c r="K6" s="43"/>
    </row>
    <row r="7" spans="1:11" ht="30.75" thickBot="1">
      <c r="A7" s="242"/>
      <c r="B7" s="273"/>
      <c r="C7" s="106" t="s">
        <v>57</v>
      </c>
      <c r="D7" s="107" t="s">
        <v>13</v>
      </c>
      <c r="E7" s="106" t="s">
        <v>4</v>
      </c>
      <c r="F7" s="108"/>
      <c r="G7" s="109"/>
      <c r="H7" s="110"/>
      <c r="I7" s="113"/>
      <c r="J7" s="181">
        <v>5</v>
      </c>
      <c r="K7" s="43"/>
    </row>
    <row r="8" spans="1:11" ht="19.5" thickBot="1">
      <c r="A8" s="271"/>
      <c r="B8" s="274"/>
      <c r="C8" s="14"/>
      <c r="D8" s="51"/>
      <c r="E8" s="14"/>
      <c r="F8" s="15"/>
      <c r="G8" s="16"/>
      <c r="H8" s="45"/>
      <c r="I8" s="98">
        <f>I3+I4+I6</f>
        <v>25</v>
      </c>
      <c r="J8" s="98">
        <f>J3+J4+J6</f>
        <v>7</v>
      </c>
      <c r="K8" s="43"/>
    </row>
    <row r="9" spans="1:11" ht="105">
      <c r="A9" s="264" t="s">
        <v>147</v>
      </c>
      <c r="B9" s="275" t="s">
        <v>8</v>
      </c>
      <c r="C9" s="27" t="s">
        <v>163</v>
      </c>
      <c r="D9" s="52" t="s">
        <v>164</v>
      </c>
      <c r="E9" s="27" t="s">
        <v>85</v>
      </c>
      <c r="F9" s="53" t="s">
        <v>165</v>
      </c>
      <c r="G9" s="54" t="s">
        <v>166</v>
      </c>
      <c r="H9" s="55"/>
      <c r="I9" s="200">
        <v>100</v>
      </c>
      <c r="J9" s="182">
        <v>1</v>
      </c>
      <c r="K9" s="43" t="s">
        <v>167</v>
      </c>
    </row>
    <row r="10" spans="1:11" s="3" customFormat="1" ht="90">
      <c r="A10" s="242"/>
      <c r="B10" s="249"/>
      <c r="C10" s="21" t="s">
        <v>28</v>
      </c>
      <c r="D10" s="22" t="s">
        <v>91</v>
      </c>
      <c r="E10" s="21" t="s">
        <v>3</v>
      </c>
      <c r="F10" s="23" t="s">
        <v>43</v>
      </c>
      <c r="G10" s="24" t="s">
        <v>47</v>
      </c>
      <c r="H10" s="47"/>
      <c r="I10" s="201">
        <v>100</v>
      </c>
      <c r="J10" s="169"/>
      <c r="K10" s="43" t="s">
        <v>167</v>
      </c>
    </row>
    <row r="11" spans="1:11" ht="30.75" thickBot="1">
      <c r="A11" s="242"/>
      <c r="B11" s="249"/>
      <c r="C11" s="28" t="s">
        <v>29</v>
      </c>
      <c r="D11" s="28" t="s">
        <v>10</v>
      </c>
      <c r="E11" s="28" t="s">
        <v>4</v>
      </c>
      <c r="F11" s="29"/>
      <c r="G11" s="30"/>
      <c r="H11" s="45"/>
      <c r="I11" s="98"/>
      <c r="J11" s="172">
        <v>1</v>
      </c>
      <c r="K11" s="43"/>
    </row>
    <row r="12" spans="1:11" ht="19.5" customHeight="1" thickBot="1">
      <c r="A12" s="243"/>
      <c r="B12" s="250"/>
      <c r="C12" s="28"/>
      <c r="D12" s="28"/>
      <c r="E12" s="28"/>
      <c r="F12" s="29"/>
      <c r="G12" s="30"/>
      <c r="H12" s="45"/>
      <c r="I12" s="98">
        <f>SUM(I9:I11)</f>
        <v>200</v>
      </c>
      <c r="J12" s="98">
        <f>SUM(J9:J11)</f>
        <v>2</v>
      </c>
      <c r="K12" s="43"/>
    </row>
    <row r="13" spans="1:11" ht="105.75" thickBot="1">
      <c r="A13" s="282" t="s">
        <v>38</v>
      </c>
      <c r="B13" s="283" t="s">
        <v>8</v>
      </c>
      <c r="C13" s="58" t="s">
        <v>59</v>
      </c>
      <c r="D13" s="58" t="s">
        <v>9</v>
      </c>
      <c r="E13" s="5" t="s">
        <v>85</v>
      </c>
      <c r="F13" s="59"/>
      <c r="G13" s="60"/>
      <c r="H13" s="47"/>
      <c r="I13" s="168">
        <v>150</v>
      </c>
      <c r="J13" s="169">
        <v>20</v>
      </c>
      <c r="K13" s="43" t="s">
        <v>168</v>
      </c>
    </row>
    <row r="14" spans="1:11" ht="90.75" thickBot="1">
      <c r="A14" s="242"/>
      <c r="B14" s="249"/>
      <c r="C14" s="5" t="s">
        <v>60</v>
      </c>
      <c r="D14" s="5" t="s">
        <v>98</v>
      </c>
      <c r="E14" s="5" t="s">
        <v>4</v>
      </c>
      <c r="F14" s="6"/>
      <c r="G14" s="31"/>
      <c r="H14" s="45"/>
      <c r="I14" s="184"/>
      <c r="J14" s="172">
        <v>10</v>
      </c>
      <c r="K14" s="43"/>
    </row>
    <row r="15" spans="1:11" ht="19.5" thickBot="1">
      <c r="A15" s="243"/>
      <c r="B15" s="250"/>
      <c r="C15" s="5"/>
      <c r="D15" s="5"/>
      <c r="E15" s="5"/>
      <c r="F15" s="6"/>
      <c r="G15" s="31"/>
      <c r="H15" s="45"/>
      <c r="I15" s="98">
        <f>SUM(I13:I14)</f>
        <v>150</v>
      </c>
      <c r="J15" s="98">
        <f>SUM(J13:J14)</f>
        <v>30</v>
      </c>
      <c r="K15" s="43"/>
    </row>
    <row r="16" spans="1:11" ht="30.75" thickBot="1">
      <c r="A16" s="284" t="s">
        <v>61</v>
      </c>
      <c r="B16" s="287" t="s">
        <v>8</v>
      </c>
      <c r="C16" s="202" t="s">
        <v>62</v>
      </c>
      <c r="D16" s="202"/>
      <c r="E16" s="203" t="s">
        <v>85</v>
      </c>
      <c r="F16" s="204"/>
      <c r="G16" s="205"/>
      <c r="H16" s="47"/>
      <c r="I16" s="168">
        <v>150</v>
      </c>
      <c r="J16" s="169">
        <v>20</v>
      </c>
      <c r="K16" s="43"/>
    </row>
    <row r="17" spans="1:11" ht="30.75" thickBot="1">
      <c r="A17" s="285"/>
      <c r="B17" s="288"/>
      <c r="C17" s="203" t="s">
        <v>80</v>
      </c>
      <c r="D17" s="203" t="s">
        <v>63</v>
      </c>
      <c r="E17" s="203" t="s">
        <v>85</v>
      </c>
      <c r="F17" s="206"/>
      <c r="G17" s="207"/>
      <c r="H17" s="67"/>
      <c r="I17" s="184">
        <v>5</v>
      </c>
      <c r="J17" s="99"/>
      <c r="K17" s="43"/>
    </row>
    <row r="18" spans="1:11" ht="19.5" thickBot="1">
      <c r="A18" s="286"/>
      <c r="B18" s="289"/>
      <c r="C18" s="203"/>
      <c r="D18" s="203"/>
      <c r="E18" s="203"/>
      <c r="F18" s="206"/>
      <c r="G18" s="207"/>
      <c r="H18" s="67"/>
      <c r="I18" s="98">
        <f>SUM(I16:I17)</f>
        <v>155</v>
      </c>
      <c r="J18" s="98">
        <f>SUM(J16:J17)</f>
        <v>20</v>
      </c>
      <c r="K18" s="43"/>
    </row>
    <row r="19" spans="1:11" ht="47.25">
      <c r="A19" s="89" t="s">
        <v>64</v>
      </c>
      <c r="B19" s="91" t="s">
        <v>8</v>
      </c>
      <c r="C19" s="33" t="s">
        <v>81</v>
      </c>
      <c r="D19" s="33"/>
      <c r="E19" s="33" t="s">
        <v>3</v>
      </c>
      <c r="F19" s="34"/>
      <c r="G19" s="35"/>
      <c r="H19" s="47"/>
      <c r="I19" s="168">
        <v>50</v>
      </c>
      <c r="J19" s="169"/>
      <c r="K19" s="43"/>
    </row>
    <row r="20" spans="1:11" ht="30.75" thickBot="1">
      <c r="A20" s="90"/>
      <c r="B20" s="92"/>
      <c r="C20" s="36" t="s">
        <v>82</v>
      </c>
      <c r="D20" s="36" t="s">
        <v>83</v>
      </c>
      <c r="E20" s="36" t="s">
        <v>4</v>
      </c>
      <c r="F20" s="37"/>
      <c r="G20" s="38"/>
      <c r="H20" s="45"/>
      <c r="I20" s="98"/>
      <c r="J20" s="172">
        <v>5</v>
      </c>
      <c r="K20" s="43"/>
    </row>
    <row r="21" spans="1:11" ht="19.5" thickBot="1">
      <c r="A21" s="90"/>
      <c r="B21" s="92"/>
      <c r="C21" s="36"/>
      <c r="D21" s="36"/>
      <c r="E21" s="36"/>
      <c r="F21" s="37"/>
      <c r="G21" s="38"/>
      <c r="H21" s="45"/>
      <c r="I21" s="98">
        <f>SUM(I19:I20)</f>
        <v>50</v>
      </c>
      <c r="J21" s="98">
        <f>SUM(J19:J20)</f>
        <v>5</v>
      </c>
      <c r="K21" s="43"/>
    </row>
    <row r="22" spans="1:11" ht="60">
      <c r="A22" s="276" t="s">
        <v>78</v>
      </c>
      <c r="B22" s="279" t="s">
        <v>79</v>
      </c>
      <c r="C22" s="61" t="s">
        <v>18</v>
      </c>
      <c r="D22" s="61" t="s">
        <v>19</v>
      </c>
      <c r="E22" s="61" t="s">
        <v>3</v>
      </c>
      <c r="F22" s="62" t="s">
        <v>16</v>
      </c>
      <c r="G22" s="63"/>
      <c r="H22" s="47"/>
      <c r="I22" s="168">
        <v>110</v>
      </c>
      <c r="J22" s="169"/>
      <c r="K22" s="43"/>
    </row>
    <row r="23" spans="1:11" ht="45">
      <c r="A23" s="277"/>
      <c r="B23" s="280"/>
      <c r="C23" s="61" t="s">
        <v>21</v>
      </c>
      <c r="D23" s="61" t="s">
        <v>20</v>
      </c>
      <c r="E23" s="61" t="s">
        <v>3</v>
      </c>
      <c r="F23" s="62"/>
      <c r="G23" s="63"/>
      <c r="H23" s="47"/>
      <c r="I23" s="168"/>
      <c r="J23" s="169"/>
      <c r="K23" s="43"/>
    </row>
    <row r="24" spans="1:11" ht="45">
      <c r="A24" s="277"/>
      <c r="B24" s="280"/>
      <c r="C24" s="61" t="s">
        <v>17</v>
      </c>
      <c r="D24" s="61" t="s">
        <v>20</v>
      </c>
      <c r="E24" s="61" t="s">
        <v>3</v>
      </c>
      <c r="F24" s="62"/>
      <c r="G24" s="63"/>
      <c r="H24" s="47"/>
      <c r="I24" s="168"/>
      <c r="J24" s="169"/>
      <c r="K24" s="43"/>
    </row>
    <row r="25" spans="1:11" ht="45">
      <c r="A25" s="277"/>
      <c r="B25" s="280"/>
      <c r="C25" s="111" t="s">
        <v>14</v>
      </c>
      <c r="D25" s="111" t="s">
        <v>15</v>
      </c>
      <c r="E25" s="111" t="s">
        <v>3</v>
      </c>
      <c r="F25" s="112"/>
      <c r="G25" s="105"/>
      <c r="H25" s="105"/>
      <c r="I25" s="170">
        <v>200</v>
      </c>
      <c r="J25" s="171"/>
      <c r="K25" s="43"/>
    </row>
    <row r="26" spans="1:11" ht="60">
      <c r="A26" s="277"/>
      <c r="B26" s="280"/>
      <c r="C26" s="111" t="s">
        <v>23</v>
      </c>
      <c r="D26" s="111" t="s">
        <v>20</v>
      </c>
      <c r="E26" s="111" t="s">
        <v>4</v>
      </c>
      <c r="F26" s="112"/>
      <c r="G26" s="105"/>
      <c r="H26" s="105"/>
      <c r="I26" s="170"/>
      <c r="J26" s="171"/>
      <c r="K26" s="43"/>
    </row>
    <row r="27" spans="1:11" ht="45.75" thickBot="1">
      <c r="A27" s="278"/>
      <c r="B27" s="281"/>
      <c r="C27" s="64" t="s">
        <v>22</v>
      </c>
      <c r="D27" s="64" t="s">
        <v>20</v>
      </c>
      <c r="E27" s="64" t="s">
        <v>4</v>
      </c>
      <c r="F27" s="65"/>
      <c r="G27" s="66"/>
      <c r="H27" s="48"/>
      <c r="I27" s="98"/>
      <c r="J27" s="172">
        <v>12</v>
      </c>
      <c r="K27" s="43"/>
    </row>
    <row r="28" spans="1:11" ht="19.5" thickBot="1">
      <c r="A28" s="71"/>
      <c r="B28" s="93"/>
      <c r="C28" s="64"/>
      <c r="D28" s="64"/>
      <c r="E28" s="64"/>
      <c r="F28" s="65"/>
      <c r="G28" s="66"/>
      <c r="H28" s="48"/>
      <c r="I28" s="98">
        <f>SUM(I22:I27)-I25</f>
        <v>110</v>
      </c>
      <c r="J28" s="98">
        <f>SUM(J22:J27)</f>
        <v>12</v>
      </c>
      <c r="K28" s="43"/>
    </row>
    <row r="29" spans="1:11" ht="165.75" thickBot="1">
      <c r="A29" s="85" t="s">
        <v>86</v>
      </c>
      <c r="B29" s="87" t="s">
        <v>87</v>
      </c>
      <c r="C29" s="81" t="s">
        <v>88</v>
      </c>
      <c r="D29" s="81" t="s">
        <v>89</v>
      </c>
      <c r="E29" s="81" t="s">
        <v>75</v>
      </c>
      <c r="F29" s="82" t="s">
        <v>172</v>
      </c>
      <c r="G29" s="83"/>
      <c r="H29" s="84"/>
      <c r="I29" s="185"/>
      <c r="J29" s="186">
        <v>25</v>
      </c>
      <c r="K29" s="43"/>
    </row>
    <row r="30" spans="1:11" ht="19.5" thickBot="1">
      <c r="A30" s="86"/>
      <c r="B30" s="88"/>
      <c r="C30" s="78"/>
      <c r="D30" s="78"/>
      <c r="E30" s="78"/>
      <c r="F30" s="79"/>
      <c r="G30" s="80"/>
      <c r="H30" s="45"/>
      <c r="I30" s="98"/>
      <c r="J30" s="99">
        <f>SUM(J29)</f>
        <v>25</v>
      </c>
      <c r="K30" s="43"/>
    </row>
    <row r="31" spans="1:11" ht="31.5" customHeight="1">
      <c r="G31" s="208" t="s">
        <v>70</v>
      </c>
      <c r="H31" s="208"/>
      <c r="I31" s="209">
        <f>I8+I12+I15+I18+I21+I28+I30</f>
        <v>690</v>
      </c>
      <c r="J31" s="209">
        <f>J8+J12+J15+J18+J21+J28+J30</f>
        <v>101</v>
      </c>
      <c r="K31" s="43"/>
    </row>
    <row r="32" spans="1:11">
      <c r="I32" s="178"/>
      <c r="J32" s="178"/>
      <c r="K32" s="43"/>
    </row>
    <row r="33" spans="1:11" ht="23.25">
      <c r="G33" s="115" t="s">
        <v>141</v>
      </c>
      <c r="H33" s="115"/>
      <c r="I33" s="179">
        <f>I12+I30</f>
        <v>200</v>
      </c>
      <c r="J33" s="179">
        <f>J12+J30</f>
        <v>27</v>
      </c>
      <c r="K33" s="43"/>
    </row>
    <row r="34" spans="1:11">
      <c r="K34" s="43"/>
    </row>
    <row r="37" spans="1:11" s="2" customFormat="1">
      <c r="A37" s="1"/>
      <c r="F37" s="4"/>
      <c r="G37"/>
      <c r="H37"/>
      <c r="I37"/>
      <c r="J37"/>
      <c r="K37"/>
    </row>
    <row r="38" spans="1:11" s="2" customFormat="1">
      <c r="A38" s="1"/>
      <c r="F38" s="4"/>
      <c r="G38"/>
      <c r="H38"/>
      <c r="I38"/>
      <c r="J38"/>
      <c r="K38"/>
    </row>
  </sheetData>
  <mergeCells count="11">
    <mergeCell ref="B16:B18"/>
    <mergeCell ref="A1:G1"/>
    <mergeCell ref="A3:A8"/>
    <mergeCell ref="B3:B8"/>
    <mergeCell ref="A9:A12"/>
    <mergeCell ref="B9:B12"/>
    <mergeCell ref="A22:A27"/>
    <mergeCell ref="B22:B27"/>
    <mergeCell ref="A13:A15"/>
    <mergeCell ref="B13:B15"/>
    <mergeCell ref="A16:A18"/>
  </mergeCells>
  <phoneticPr fontId="15" type="noConversion"/>
  <pageMargins left="0.7" right="0.7" top="0.75" bottom="0.75" header="0.3" footer="0.3"/>
  <pageSetup paperSize="8" scale="72" fitToHeight="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K56"/>
  <sheetViews>
    <sheetView zoomScale="70" zoomScaleNormal="70" workbookViewId="0">
      <pane ySplit="2" topLeftCell="A25" activePane="bottomLeft" state="frozen"/>
      <selection activeCell="F15" sqref="F15"/>
      <selection pane="bottomLeft" activeCell="F15" sqref="F15"/>
    </sheetView>
  </sheetViews>
  <sheetFormatPr baseColWidth="10" defaultColWidth="9.140625" defaultRowHeight="15"/>
  <cols>
    <col min="1" max="1" width="15.28515625" style="1" customWidth="1"/>
    <col min="2" max="2" width="14.85546875" style="2" customWidth="1"/>
    <col min="3" max="3" width="34.28515625" style="2" customWidth="1"/>
    <col min="4" max="4" width="47.42578125" style="2" customWidth="1"/>
    <col min="5" max="5" width="14.42578125" style="2" customWidth="1"/>
    <col min="6" max="6" width="41.28515625" style="4" customWidth="1"/>
    <col min="7" max="7" width="39.42578125" customWidth="1"/>
    <col min="9" max="9" width="10.7109375" customWidth="1"/>
    <col min="10" max="10" width="11" customWidth="1"/>
    <col min="11" max="11" width="43.85546875" customWidth="1"/>
  </cols>
  <sheetData>
    <row r="1" spans="1:11" ht="15.75" customHeight="1" thickBot="1">
      <c r="A1" s="251"/>
      <c r="B1" s="252"/>
      <c r="C1" s="252"/>
      <c r="D1" s="252"/>
      <c r="E1" s="252"/>
      <c r="F1" s="252"/>
      <c r="G1" s="252"/>
      <c r="H1" s="49"/>
      <c r="I1" s="49"/>
      <c r="J1" s="68"/>
    </row>
    <row r="2" spans="1:11" ht="45.75" thickBot="1">
      <c r="A2" s="39" t="s">
        <v>0</v>
      </c>
      <c r="B2" s="40" t="s">
        <v>1</v>
      </c>
      <c r="C2" s="40" t="s">
        <v>2</v>
      </c>
      <c r="D2" s="40" t="s">
        <v>32</v>
      </c>
      <c r="E2" s="40" t="s">
        <v>33</v>
      </c>
      <c r="F2" s="40" t="s">
        <v>34</v>
      </c>
      <c r="G2" s="41" t="s">
        <v>35</v>
      </c>
      <c r="H2" s="47"/>
      <c r="I2" s="44" t="s">
        <v>182</v>
      </c>
      <c r="J2" s="69" t="s">
        <v>185</v>
      </c>
    </row>
    <row r="3" spans="1:11" s="3" customFormat="1" ht="120">
      <c r="A3" s="270" t="s">
        <v>30</v>
      </c>
      <c r="B3" s="272" t="s">
        <v>8</v>
      </c>
      <c r="C3" s="7" t="s">
        <v>31</v>
      </c>
      <c r="D3" s="7" t="s">
        <v>45</v>
      </c>
      <c r="E3" s="7" t="s">
        <v>66</v>
      </c>
      <c r="F3" s="8" t="s">
        <v>84</v>
      </c>
      <c r="G3" s="9" t="s">
        <v>36</v>
      </c>
      <c r="H3" s="46"/>
      <c r="I3" s="180"/>
      <c r="J3" s="128">
        <v>3</v>
      </c>
      <c r="K3" s="42"/>
    </row>
    <row r="4" spans="1:11" ht="75">
      <c r="A4" s="242"/>
      <c r="B4" s="273"/>
      <c r="C4" s="10" t="s">
        <v>44</v>
      </c>
      <c r="D4" s="10" t="s">
        <v>7</v>
      </c>
      <c r="E4" s="10" t="s">
        <v>85</v>
      </c>
      <c r="F4" s="10" t="s">
        <v>41</v>
      </c>
      <c r="G4" s="11" t="s">
        <v>42</v>
      </c>
      <c r="H4" s="47"/>
      <c r="I4" s="168"/>
      <c r="J4" s="169">
        <v>1</v>
      </c>
      <c r="K4" s="43"/>
    </row>
    <row r="5" spans="1:11" ht="105">
      <c r="A5" s="242"/>
      <c r="B5" s="273"/>
      <c r="C5" s="101" t="s">
        <v>56</v>
      </c>
      <c r="D5" s="102" t="s">
        <v>109</v>
      </c>
      <c r="E5" s="101" t="s">
        <v>3</v>
      </c>
      <c r="F5" s="103" t="s">
        <v>48</v>
      </c>
      <c r="G5" s="104" t="s">
        <v>46</v>
      </c>
      <c r="H5" s="105"/>
      <c r="I5" s="187">
        <f>100/32</f>
        <v>3.125</v>
      </c>
      <c r="J5" s="171"/>
      <c r="K5" s="43"/>
    </row>
    <row r="6" spans="1:11" ht="30">
      <c r="A6" s="242"/>
      <c r="B6" s="273"/>
      <c r="C6" s="10" t="s">
        <v>58</v>
      </c>
      <c r="D6" s="12" t="s">
        <v>6</v>
      </c>
      <c r="E6" s="10" t="s">
        <v>4</v>
      </c>
      <c r="F6" s="13"/>
      <c r="G6" s="11"/>
      <c r="H6" s="47"/>
      <c r="I6" s="168"/>
      <c r="J6" s="169">
        <v>3</v>
      </c>
      <c r="K6" s="43"/>
    </row>
    <row r="7" spans="1:11" ht="30.75" thickBot="1">
      <c r="A7" s="242"/>
      <c r="B7" s="273"/>
      <c r="C7" s="106" t="s">
        <v>57</v>
      </c>
      <c r="D7" s="107" t="s">
        <v>13</v>
      </c>
      <c r="E7" s="106" t="s">
        <v>4</v>
      </c>
      <c r="F7" s="108"/>
      <c r="G7" s="109"/>
      <c r="H7" s="110"/>
      <c r="I7" s="113"/>
      <c r="J7" s="181">
        <f>15/32</f>
        <v>0.46875</v>
      </c>
      <c r="K7" s="43"/>
    </row>
    <row r="8" spans="1:11" ht="19.5" thickBot="1">
      <c r="A8" s="271"/>
      <c r="B8" s="274"/>
      <c r="C8" s="14"/>
      <c r="D8" s="51"/>
      <c r="E8" s="14"/>
      <c r="F8" s="15"/>
      <c r="G8" s="16"/>
      <c r="H8" s="45"/>
      <c r="I8" s="98">
        <f>I3+I4+I6</f>
        <v>0</v>
      </c>
      <c r="J8" s="98">
        <f>J3+J4+J6</f>
        <v>7</v>
      </c>
      <c r="K8" s="43"/>
    </row>
    <row r="9" spans="1:11" ht="195">
      <c r="A9" s="264" t="s">
        <v>169</v>
      </c>
      <c r="B9" s="275" t="s">
        <v>8</v>
      </c>
      <c r="C9" s="21" t="s">
        <v>120</v>
      </c>
      <c r="D9" s="22" t="s">
        <v>121</v>
      </c>
      <c r="E9" s="21" t="s">
        <v>122</v>
      </c>
      <c r="F9" s="23" t="s">
        <v>138</v>
      </c>
      <c r="G9" s="24" t="s">
        <v>123</v>
      </c>
      <c r="H9" s="100"/>
      <c r="I9" s="183">
        <f>400/32</f>
        <v>12.5</v>
      </c>
      <c r="J9" s="169">
        <v>1</v>
      </c>
      <c r="K9" s="43"/>
    </row>
    <row r="10" spans="1:11" ht="30.75" thickBot="1">
      <c r="A10" s="242"/>
      <c r="B10" s="249"/>
      <c r="C10" s="28" t="s">
        <v>29</v>
      </c>
      <c r="D10" s="28" t="s">
        <v>10</v>
      </c>
      <c r="E10" s="28" t="s">
        <v>4</v>
      </c>
      <c r="F10" s="29"/>
      <c r="G10" s="30"/>
      <c r="H10" s="45"/>
      <c r="I10" s="98"/>
      <c r="J10" s="172">
        <v>1</v>
      </c>
      <c r="K10" s="43"/>
    </row>
    <row r="11" spans="1:11" ht="19.5" customHeight="1" thickBot="1">
      <c r="A11" s="243"/>
      <c r="B11" s="250"/>
      <c r="C11" s="28"/>
      <c r="D11" s="28"/>
      <c r="E11" s="28"/>
      <c r="F11" s="29"/>
      <c r="G11" s="30"/>
      <c r="H11" s="45"/>
      <c r="I11" s="98">
        <f>SUM(I9:I10)</f>
        <v>12.5</v>
      </c>
      <c r="J11" s="98">
        <f>SUM(J9:J10)</f>
        <v>2</v>
      </c>
      <c r="K11" s="43"/>
    </row>
    <row r="12" spans="1:11" ht="105.75" thickBot="1">
      <c r="A12" s="282" t="s">
        <v>38</v>
      </c>
      <c r="B12" s="283" t="s">
        <v>8</v>
      </c>
      <c r="C12" s="58" t="s">
        <v>59</v>
      </c>
      <c r="D12" s="58" t="s">
        <v>9</v>
      </c>
      <c r="E12" s="5" t="s">
        <v>85</v>
      </c>
      <c r="F12" s="59" t="s">
        <v>110</v>
      </c>
      <c r="G12" s="60"/>
      <c r="H12" s="47"/>
      <c r="I12" s="168"/>
      <c r="J12" s="169"/>
      <c r="K12" s="43"/>
    </row>
    <row r="13" spans="1:11" ht="90.75" thickBot="1">
      <c r="A13" s="242"/>
      <c r="B13" s="249"/>
      <c r="C13" s="5" t="s">
        <v>60</v>
      </c>
      <c r="D13" s="5" t="s">
        <v>98</v>
      </c>
      <c r="E13" s="5" t="s">
        <v>4</v>
      </c>
      <c r="F13" s="6" t="s">
        <v>111</v>
      </c>
      <c r="G13" s="31"/>
      <c r="H13" s="45"/>
      <c r="I13" s="184"/>
      <c r="J13" s="172">
        <v>10</v>
      </c>
      <c r="K13" s="43"/>
    </row>
    <row r="14" spans="1:11" ht="19.5" thickBot="1">
      <c r="A14" s="243"/>
      <c r="B14" s="250"/>
      <c r="C14" s="5"/>
      <c r="D14" s="5"/>
      <c r="E14" s="5"/>
      <c r="F14" s="6"/>
      <c r="G14" s="31"/>
      <c r="H14" s="45"/>
      <c r="I14" s="98">
        <f>SUM(I12:I13)</f>
        <v>0</v>
      </c>
      <c r="J14" s="98">
        <f>SUM(J12:J13)</f>
        <v>10</v>
      </c>
      <c r="K14" s="43"/>
    </row>
    <row r="15" spans="1:11" ht="30.75" thickBot="1">
      <c r="A15" s="284" t="s">
        <v>61</v>
      </c>
      <c r="B15" s="287" t="s">
        <v>8</v>
      </c>
      <c r="C15" s="202" t="s">
        <v>62</v>
      </c>
      <c r="D15" s="202"/>
      <c r="E15" s="203" t="s">
        <v>85</v>
      </c>
      <c r="F15" s="204" t="s">
        <v>112</v>
      </c>
      <c r="G15" s="205"/>
      <c r="H15" s="47"/>
      <c r="I15" s="168"/>
      <c r="J15" s="169"/>
      <c r="K15" s="43"/>
    </row>
    <row r="16" spans="1:11" ht="30.75" thickBot="1">
      <c r="A16" s="285"/>
      <c r="B16" s="288"/>
      <c r="C16" s="203" t="s">
        <v>80</v>
      </c>
      <c r="D16" s="203" t="s">
        <v>63</v>
      </c>
      <c r="E16" s="203" t="s">
        <v>85</v>
      </c>
      <c r="F16" s="206" t="s">
        <v>113</v>
      </c>
      <c r="G16" s="207"/>
      <c r="H16" s="67"/>
      <c r="I16" s="184"/>
      <c r="J16" s="172">
        <v>10</v>
      </c>
      <c r="K16" s="43"/>
    </row>
    <row r="17" spans="1:11" ht="19.5" thickBot="1">
      <c r="A17" s="286"/>
      <c r="B17" s="289"/>
      <c r="C17" s="203"/>
      <c r="D17" s="203"/>
      <c r="E17" s="203"/>
      <c r="F17" s="206"/>
      <c r="G17" s="207"/>
      <c r="H17" s="67"/>
      <c r="I17" s="98">
        <f>SUM(I15:I16)</f>
        <v>0</v>
      </c>
      <c r="J17" s="98">
        <f>SUM(J15:J16)</f>
        <v>10</v>
      </c>
      <c r="K17" s="43"/>
    </row>
    <row r="18" spans="1:11" ht="47.25">
      <c r="A18" s="89" t="s">
        <v>64</v>
      </c>
      <c r="B18" s="91" t="s">
        <v>8</v>
      </c>
      <c r="C18" s="33" t="s">
        <v>81</v>
      </c>
      <c r="D18" s="33"/>
      <c r="E18" s="33" t="s">
        <v>3</v>
      </c>
      <c r="F18" s="34"/>
      <c r="G18" s="35"/>
      <c r="H18" s="47"/>
      <c r="I18" s="168"/>
      <c r="J18" s="169"/>
      <c r="K18" s="43"/>
    </row>
    <row r="19" spans="1:11" ht="30.75" thickBot="1">
      <c r="A19" s="90"/>
      <c r="B19" s="92"/>
      <c r="C19" s="36" t="s">
        <v>82</v>
      </c>
      <c r="D19" s="36" t="s">
        <v>83</v>
      </c>
      <c r="E19" s="36" t="s">
        <v>4</v>
      </c>
      <c r="F19" s="37"/>
      <c r="G19" s="38"/>
      <c r="H19" s="45"/>
      <c r="I19" s="98"/>
      <c r="J19" s="188">
        <v>5</v>
      </c>
      <c r="K19" s="43"/>
    </row>
    <row r="20" spans="1:11" ht="19.5" thickBot="1">
      <c r="A20" s="90"/>
      <c r="B20" s="92"/>
      <c r="C20" s="36"/>
      <c r="D20" s="36"/>
      <c r="E20" s="36"/>
      <c r="F20" s="37"/>
      <c r="G20" s="38"/>
      <c r="H20" s="45"/>
      <c r="I20" s="98">
        <f>SUM(I18:I19)</f>
        <v>0</v>
      </c>
      <c r="J20" s="98">
        <f>SUM(J18:J19)</f>
        <v>5</v>
      </c>
      <c r="K20" s="43"/>
    </row>
    <row r="21" spans="1:11" ht="60">
      <c r="A21" s="276" t="s">
        <v>78</v>
      </c>
      <c r="B21" s="279" t="s">
        <v>79</v>
      </c>
      <c r="C21" s="61" t="s">
        <v>18</v>
      </c>
      <c r="D21" s="61" t="s">
        <v>124</v>
      </c>
      <c r="E21" s="61" t="s">
        <v>3</v>
      </c>
      <c r="F21" s="62" t="s">
        <v>16</v>
      </c>
      <c r="G21" s="63"/>
      <c r="H21" s="47"/>
      <c r="I21" s="189">
        <v>110</v>
      </c>
      <c r="J21" s="169"/>
      <c r="K21" s="43"/>
    </row>
    <row r="22" spans="1:11" ht="45">
      <c r="A22" s="277"/>
      <c r="B22" s="280"/>
      <c r="C22" s="61" t="s">
        <v>21</v>
      </c>
      <c r="D22" s="61" t="s">
        <v>20</v>
      </c>
      <c r="E22" s="61" t="s">
        <v>3</v>
      </c>
      <c r="F22" s="62"/>
      <c r="G22" s="63"/>
      <c r="H22" s="47"/>
      <c r="I22" s="168"/>
      <c r="J22" s="169"/>
      <c r="K22" s="43"/>
    </row>
    <row r="23" spans="1:11" ht="45">
      <c r="A23" s="277"/>
      <c r="B23" s="280"/>
      <c r="C23" s="61" t="s">
        <v>17</v>
      </c>
      <c r="D23" s="61" t="s">
        <v>20</v>
      </c>
      <c r="E23" s="61" t="s">
        <v>3</v>
      </c>
      <c r="F23" s="62"/>
      <c r="G23" s="63"/>
      <c r="H23" s="47"/>
      <c r="I23" s="168"/>
      <c r="J23" s="169"/>
      <c r="K23" s="43"/>
    </row>
    <row r="24" spans="1:11" ht="45">
      <c r="A24" s="277"/>
      <c r="B24" s="280"/>
      <c r="C24" s="111" t="s">
        <v>14</v>
      </c>
      <c r="D24" s="111" t="s">
        <v>15</v>
      </c>
      <c r="E24" s="111" t="s">
        <v>3</v>
      </c>
      <c r="F24" s="112"/>
      <c r="G24" s="105"/>
      <c r="H24" s="105"/>
      <c r="I24" s="170"/>
      <c r="J24" s="171"/>
      <c r="K24" s="43"/>
    </row>
    <row r="25" spans="1:11" ht="60">
      <c r="A25" s="277"/>
      <c r="B25" s="280"/>
      <c r="C25" s="111" t="s">
        <v>23</v>
      </c>
      <c r="D25" s="111" t="s">
        <v>20</v>
      </c>
      <c r="E25" s="111" t="s">
        <v>4</v>
      </c>
      <c r="F25" s="112"/>
      <c r="G25" s="105"/>
      <c r="H25" s="105"/>
      <c r="I25" s="170"/>
      <c r="J25" s="171"/>
      <c r="K25" s="43"/>
    </row>
    <row r="26" spans="1:11" ht="60.75" thickBot="1">
      <c r="A26" s="278"/>
      <c r="B26" s="281"/>
      <c r="C26" s="64" t="s">
        <v>22</v>
      </c>
      <c r="D26" s="64" t="s">
        <v>125</v>
      </c>
      <c r="E26" s="64" t="s">
        <v>4</v>
      </c>
      <c r="F26" s="65"/>
      <c r="G26" s="66"/>
      <c r="H26" s="48"/>
      <c r="I26" s="98"/>
      <c r="J26" s="172">
        <v>12</v>
      </c>
      <c r="K26" s="43"/>
    </row>
    <row r="27" spans="1:11" ht="19.5" thickBot="1">
      <c r="A27" s="71"/>
      <c r="B27" s="93"/>
      <c r="C27" s="64"/>
      <c r="D27" s="64"/>
      <c r="E27" s="64"/>
      <c r="F27" s="65"/>
      <c r="G27" s="66"/>
      <c r="H27" s="48"/>
      <c r="I27" s="98">
        <f>SUM(I21:I26)</f>
        <v>110</v>
      </c>
      <c r="J27" s="98">
        <f>SUM(J21:J26)</f>
        <v>12</v>
      </c>
      <c r="K27" s="43"/>
    </row>
    <row r="28" spans="1:11" ht="165.75" thickBot="1">
      <c r="A28" s="85" t="s">
        <v>86</v>
      </c>
      <c r="B28" s="87" t="s">
        <v>87</v>
      </c>
      <c r="C28" s="81" t="s">
        <v>88</v>
      </c>
      <c r="D28" s="81" t="s">
        <v>126</v>
      </c>
      <c r="E28" s="81" t="s">
        <v>75</v>
      </c>
      <c r="F28" s="82" t="s">
        <v>172</v>
      </c>
      <c r="G28" s="83"/>
      <c r="H28" s="84"/>
      <c r="I28" s="185"/>
      <c r="J28" s="186">
        <f>25/32</f>
        <v>0.78125</v>
      </c>
      <c r="K28" s="43"/>
    </row>
    <row r="29" spans="1:11" ht="19.5" thickBot="1">
      <c r="A29" s="86"/>
      <c r="B29" s="88"/>
      <c r="C29" s="78"/>
      <c r="D29" s="78"/>
      <c r="E29" s="78"/>
      <c r="F29" s="79"/>
      <c r="G29" s="80"/>
      <c r="H29" s="45"/>
      <c r="I29" s="99">
        <f>I28</f>
        <v>0</v>
      </c>
      <c r="J29" s="99">
        <f>J28</f>
        <v>0.78125</v>
      </c>
      <c r="K29" s="43"/>
    </row>
    <row r="30" spans="1:11" ht="31.5" customHeight="1">
      <c r="G30" s="208" t="s">
        <v>70</v>
      </c>
      <c r="H30" s="208"/>
      <c r="I30" s="209">
        <f>I8+I11+I14+I17+I20+I27</f>
        <v>122.5</v>
      </c>
      <c r="J30" s="209">
        <f>J8+J11+J14+J17+J20</f>
        <v>34</v>
      </c>
      <c r="K30" s="43"/>
    </row>
    <row r="31" spans="1:11">
      <c r="I31" s="178"/>
      <c r="J31" s="178"/>
      <c r="K31" s="43"/>
    </row>
    <row r="32" spans="1:11" ht="23.25">
      <c r="G32" s="115" t="s">
        <v>141</v>
      </c>
      <c r="H32" s="115"/>
      <c r="I32" s="179">
        <f>I11</f>
        <v>12.5</v>
      </c>
      <c r="J32" s="179">
        <f>J11+J29</f>
        <v>2.78125</v>
      </c>
      <c r="K32" s="43"/>
    </row>
    <row r="33" spans="3:11">
      <c r="K33" s="43"/>
    </row>
    <row r="34" spans="3:11" ht="45">
      <c r="C34" s="2" t="s">
        <v>142</v>
      </c>
      <c r="K34" s="43"/>
    </row>
    <row r="35" spans="3:11">
      <c r="K35" s="43"/>
    </row>
    <row r="36" spans="3:11">
      <c r="K36" s="43"/>
    </row>
    <row r="37" spans="3:11">
      <c r="K37" s="43"/>
    </row>
    <row r="38" spans="3:11">
      <c r="K38" s="43"/>
    </row>
    <row r="39" spans="3:11">
      <c r="K39" s="43"/>
    </row>
    <row r="40" spans="3:11">
      <c r="K40" s="43"/>
    </row>
    <row r="41" spans="3:11">
      <c r="K41" s="43"/>
    </row>
    <row r="42" spans="3:11">
      <c r="K42" s="43"/>
    </row>
    <row r="43" spans="3:11">
      <c r="K43" s="43"/>
    </row>
    <row r="44" spans="3:11">
      <c r="K44" s="43"/>
    </row>
    <row r="45" spans="3:11">
      <c r="K45" s="43"/>
    </row>
    <row r="46" spans="3:11">
      <c r="K46" s="43"/>
    </row>
    <row r="47" spans="3:11">
      <c r="K47" s="43"/>
    </row>
    <row r="48" spans="3:11">
      <c r="K48" s="43"/>
    </row>
    <row r="49" spans="1:11">
      <c r="K49" s="43"/>
    </row>
    <row r="50" spans="1:11">
      <c r="K50" s="43"/>
    </row>
    <row r="51" spans="1:11">
      <c r="K51" s="43"/>
    </row>
    <row r="52" spans="1:11">
      <c r="K52" s="43"/>
    </row>
    <row r="55" spans="1:11" s="2" customFormat="1">
      <c r="A55" s="1"/>
      <c r="F55" s="4"/>
      <c r="G55"/>
      <c r="H55"/>
      <c r="I55"/>
      <c r="J55"/>
      <c r="K55"/>
    </row>
    <row r="56" spans="1:11" s="2" customFormat="1">
      <c r="A56" s="1"/>
      <c r="F56" s="4"/>
      <c r="G56"/>
      <c r="H56"/>
      <c r="I56"/>
      <c r="J56"/>
      <c r="K56"/>
    </row>
  </sheetData>
  <mergeCells count="11">
    <mergeCell ref="B15:B17"/>
    <mergeCell ref="A21:A26"/>
    <mergeCell ref="B21:B26"/>
    <mergeCell ref="B9:B11"/>
    <mergeCell ref="A1:G1"/>
    <mergeCell ref="A3:A8"/>
    <mergeCell ref="B3:B8"/>
    <mergeCell ref="A9:A11"/>
    <mergeCell ref="A12:A14"/>
    <mergeCell ref="B12:B14"/>
    <mergeCell ref="A15:A17"/>
  </mergeCells>
  <phoneticPr fontId="15" type="noConversion"/>
  <pageMargins left="0.7" right="0.7" top="0.75" bottom="0.75" header="0.3" footer="0.3"/>
  <pageSetup paperSize="8" scale="81" fitToHeight="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57"/>
  <sheetViews>
    <sheetView zoomScale="70" zoomScaleNormal="70" workbookViewId="0">
      <pane ySplit="2" topLeftCell="A26" activePane="bottomLeft" state="frozen"/>
      <selection activeCell="F15" sqref="F15"/>
      <selection pane="bottomLeft" activeCell="F15" sqref="F15"/>
    </sheetView>
  </sheetViews>
  <sheetFormatPr baseColWidth="10" defaultColWidth="9.140625" defaultRowHeight="15"/>
  <cols>
    <col min="1" max="1" width="15.28515625" style="1" customWidth="1"/>
    <col min="2" max="2" width="14.85546875" style="2" customWidth="1"/>
    <col min="3" max="3" width="34.28515625" style="2" customWidth="1"/>
    <col min="4" max="4" width="47.42578125" style="2" customWidth="1"/>
    <col min="5" max="5" width="14.42578125" style="2" customWidth="1"/>
    <col min="6" max="6" width="41.28515625" style="4" customWidth="1"/>
    <col min="7" max="7" width="39.42578125" customWidth="1"/>
    <col min="9" max="9" width="10.7109375" customWidth="1"/>
    <col min="10" max="10" width="11.28515625" customWidth="1"/>
    <col min="11" max="11" width="46.7109375" customWidth="1"/>
  </cols>
  <sheetData>
    <row r="1" spans="1:11" ht="15.75" customHeight="1" thickBot="1">
      <c r="A1" s="251"/>
      <c r="B1" s="252"/>
      <c r="C1" s="252"/>
      <c r="D1" s="252"/>
      <c r="E1" s="252"/>
      <c r="F1" s="252"/>
      <c r="G1" s="252"/>
      <c r="H1" s="49"/>
      <c r="I1" s="49"/>
      <c r="J1" s="68"/>
    </row>
    <row r="2" spans="1:11" ht="61.5" customHeight="1" thickBot="1">
      <c r="A2" s="39" t="s">
        <v>0</v>
      </c>
      <c r="B2" s="40" t="s">
        <v>1</v>
      </c>
      <c r="C2" s="40" t="s">
        <v>2</v>
      </c>
      <c r="D2" s="40" t="s">
        <v>32</v>
      </c>
      <c r="E2" s="40" t="s">
        <v>33</v>
      </c>
      <c r="F2" s="40" t="s">
        <v>34</v>
      </c>
      <c r="G2" s="41" t="s">
        <v>35</v>
      </c>
      <c r="H2" s="47"/>
      <c r="I2" s="44" t="s">
        <v>182</v>
      </c>
      <c r="J2" s="69" t="s">
        <v>185</v>
      </c>
    </row>
    <row r="3" spans="1:11" s="3" customFormat="1" ht="120">
      <c r="A3" s="270" t="s">
        <v>30</v>
      </c>
      <c r="B3" s="272" t="s">
        <v>8</v>
      </c>
      <c r="C3" s="7" t="s">
        <v>31</v>
      </c>
      <c r="D3" s="7" t="s">
        <v>45</v>
      </c>
      <c r="E3" s="7" t="s">
        <v>66</v>
      </c>
      <c r="F3" s="8" t="s">
        <v>84</v>
      </c>
      <c r="G3" s="9" t="s">
        <v>36</v>
      </c>
      <c r="H3" s="46"/>
      <c r="I3" s="180">
        <v>20</v>
      </c>
      <c r="J3" s="128">
        <v>3</v>
      </c>
      <c r="K3" s="42"/>
    </row>
    <row r="4" spans="1:11" ht="75">
      <c r="A4" s="242"/>
      <c r="B4" s="273"/>
      <c r="C4" s="10" t="s">
        <v>44</v>
      </c>
      <c r="D4" s="10" t="s">
        <v>101</v>
      </c>
      <c r="E4" s="10" t="s">
        <v>85</v>
      </c>
      <c r="F4" s="10" t="s">
        <v>41</v>
      </c>
      <c r="G4" s="11" t="s">
        <v>100</v>
      </c>
      <c r="H4" s="47"/>
      <c r="I4" s="168">
        <v>2</v>
      </c>
      <c r="J4" s="169">
        <v>0.2</v>
      </c>
      <c r="K4" s="43"/>
    </row>
    <row r="5" spans="1:11" ht="105">
      <c r="A5" s="242"/>
      <c r="B5" s="273"/>
      <c r="C5" s="101" t="s">
        <v>56</v>
      </c>
      <c r="D5" s="102" t="s">
        <v>90</v>
      </c>
      <c r="E5" s="101" t="s">
        <v>3</v>
      </c>
      <c r="F5" s="103" t="s">
        <v>48</v>
      </c>
      <c r="G5" s="104" t="s">
        <v>46</v>
      </c>
      <c r="H5" s="105"/>
      <c r="I5" s="170">
        <v>50</v>
      </c>
      <c r="J5" s="171"/>
      <c r="K5" s="43"/>
    </row>
    <row r="6" spans="1:11" ht="30">
      <c r="A6" s="242"/>
      <c r="B6" s="273"/>
      <c r="C6" s="10" t="s">
        <v>58</v>
      </c>
      <c r="D6" s="12" t="s">
        <v>6</v>
      </c>
      <c r="E6" s="10" t="s">
        <v>4</v>
      </c>
      <c r="F6" s="13"/>
      <c r="G6" s="11"/>
      <c r="H6" s="47"/>
      <c r="I6" s="168"/>
      <c r="J6" s="169">
        <v>1.5</v>
      </c>
      <c r="K6" s="43"/>
    </row>
    <row r="7" spans="1:11" ht="30.75" thickBot="1">
      <c r="A7" s="242"/>
      <c r="B7" s="273"/>
      <c r="C7" s="106" t="s">
        <v>57</v>
      </c>
      <c r="D7" s="107" t="s">
        <v>13</v>
      </c>
      <c r="E7" s="106" t="s">
        <v>4</v>
      </c>
      <c r="F7" s="108"/>
      <c r="G7" s="109"/>
      <c r="H7" s="110"/>
      <c r="I7" s="113"/>
      <c r="J7" s="181">
        <v>5</v>
      </c>
      <c r="K7" s="43"/>
    </row>
    <row r="8" spans="1:11" ht="19.5" thickBot="1">
      <c r="A8" s="271"/>
      <c r="B8" s="274"/>
      <c r="C8" s="14"/>
      <c r="D8" s="51"/>
      <c r="E8" s="14"/>
      <c r="F8" s="15"/>
      <c r="G8" s="16"/>
      <c r="H8" s="45"/>
      <c r="I8" s="98">
        <f>I3+I4+I6</f>
        <v>22</v>
      </c>
      <c r="J8" s="98">
        <f>J3+J4+J6</f>
        <v>4.7</v>
      </c>
      <c r="K8" s="43"/>
    </row>
    <row r="9" spans="1:11" ht="90">
      <c r="A9" s="264" t="s">
        <v>147</v>
      </c>
      <c r="B9" s="275" t="s">
        <v>8</v>
      </c>
      <c r="C9" s="27" t="s">
        <v>102</v>
      </c>
      <c r="D9" s="52" t="s">
        <v>103</v>
      </c>
      <c r="E9" s="27" t="s">
        <v>85</v>
      </c>
      <c r="F9" s="53" t="s">
        <v>104</v>
      </c>
      <c r="G9" s="54" t="s">
        <v>105</v>
      </c>
      <c r="H9" s="55"/>
      <c r="I9" s="200">
        <v>100</v>
      </c>
      <c r="J9" s="182">
        <v>1</v>
      </c>
      <c r="K9" s="43"/>
    </row>
    <row r="10" spans="1:11" s="3" customFormat="1" ht="90">
      <c r="A10" s="242"/>
      <c r="B10" s="249"/>
      <c r="C10" s="21" t="s">
        <v>28</v>
      </c>
      <c r="D10" s="22" t="s">
        <v>91</v>
      </c>
      <c r="E10" s="21" t="s">
        <v>3</v>
      </c>
      <c r="F10" s="23" t="s">
        <v>43</v>
      </c>
      <c r="G10" s="24" t="s">
        <v>47</v>
      </c>
      <c r="H10" s="47"/>
      <c r="I10" s="201">
        <v>100</v>
      </c>
      <c r="J10" s="169"/>
      <c r="K10" s="42"/>
    </row>
    <row r="11" spans="1:11" ht="30.75" thickBot="1">
      <c r="A11" s="242"/>
      <c r="B11" s="249"/>
      <c r="C11" s="28" t="s">
        <v>29</v>
      </c>
      <c r="D11" s="28" t="s">
        <v>10</v>
      </c>
      <c r="E11" s="28" t="s">
        <v>4</v>
      </c>
      <c r="F11" s="29"/>
      <c r="G11" s="30"/>
      <c r="H11" s="45"/>
      <c r="I11" s="98"/>
      <c r="J11" s="172">
        <v>1</v>
      </c>
      <c r="K11" s="43"/>
    </row>
    <row r="12" spans="1:11" ht="19.5" customHeight="1" thickBot="1">
      <c r="A12" s="243"/>
      <c r="B12" s="250"/>
      <c r="C12" s="28"/>
      <c r="D12" s="28"/>
      <c r="E12" s="28"/>
      <c r="F12" s="29"/>
      <c r="G12" s="30"/>
      <c r="H12" s="45"/>
      <c r="I12" s="98">
        <f>SUM(I9:I11)</f>
        <v>200</v>
      </c>
      <c r="J12" s="98">
        <f>SUM(J9:J11)</f>
        <v>2</v>
      </c>
      <c r="K12" s="43"/>
    </row>
    <row r="13" spans="1:11" ht="105.75" thickBot="1">
      <c r="A13" s="282" t="s">
        <v>38</v>
      </c>
      <c r="B13" s="283" t="s">
        <v>8</v>
      </c>
      <c r="C13" s="58" t="s">
        <v>59</v>
      </c>
      <c r="D13" s="58" t="s">
        <v>9</v>
      </c>
      <c r="E13" s="5" t="s">
        <v>85</v>
      </c>
      <c r="F13" s="59"/>
      <c r="G13" s="60"/>
      <c r="H13" s="47"/>
      <c r="I13" s="168">
        <v>150</v>
      </c>
      <c r="J13" s="169">
        <v>20</v>
      </c>
      <c r="K13" s="43"/>
    </row>
    <row r="14" spans="1:11" ht="90.75" thickBot="1">
      <c r="A14" s="242"/>
      <c r="B14" s="249"/>
      <c r="C14" s="5" t="s">
        <v>60</v>
      </c>
      <c r="D14" s="5" t="s">
        <v>98</v>
      </c>
      <c r="E14" s="5" t="s">
        <v>4</v>
      </c>
      <c r="F14" s="6"/>
      <c r="G14" s="31"/>
      <c r="H14" s="45"/>
      <c r="I14" s="184"/>
      <c r="J14" s="172">
        <v>10</v>
      </c>
      <c r="K14" s="43"/>
    </row>
    <row r="15" spans="1:11" ht="19.5" thickBot="1">
      <c r="A15" s="243"/>
      <c r="B15" s="250"/>
      <c r="C15" s="5"/>
      <c r="D15" s="5"/>
      <c r="E15" s="5"/>
      <c r="F15" s="6"/>
      <c r="G15" s="31"/>
      <c r="H15" s="45"/>
      <c r="I15" s="98">
        <f>SUM(I13:I14)</f>
        <v>150</v>
      </c>
      <c r="J15" s="98">
        <f>SUM(J13:J14)</f>
        <v>30</v>
      </c>
      <c r="K15" s="43"/>
    </row>
    <row r="16" spans="1:11" ht="30.75" thickBot="1">
      <c r="A16" s="284" t="s">
        <v>61</v>
      </c>
      <c r="B16" s="287" t="s">
        <v>8</v>
      </c>
      <c r="C16" s="202" t="s">
        <v>62</v>
      </c>
      <c r="D16" s="202"/>
      <c r="E16" s="203" t="s">
        <v>85</v>
      </c>
      <c r="F16" s="204"/>
      <c r="G16" s="205"/>
      <c r="H16" s="47"/>
      <c r="I16" s="168">
        <v>75</v>
      </c>
      <c r="J16" s="169">
        <v>5</v>
      </c>
      <c r="K16" s="43"/>
    </row>
    <row r="17" spans="1:11" ht="30.75" thickBot="1">
      <c r="A17" s="285"/>
      <c r="B17" s="288"/>
      <c r="C17" s="203" t="s">
        <v>80</v>
      </c>
      <c r="D17" s="203" t="s">
        <v>63</v>
      </c>
      <c r="E17" s="203" t="s">
        <v>85</v>
      </c>
      <c r="F17" s="206" t="s">
        <v>106</v>
      </c>
      <c r="G17" s="207"/>
      <c r="H17" s="67"/>
      <c r="I17" s="184">
        <v>2</v>
      </c>
      <c r="J17" s="99"/>
      <c r="K17" s="43"/>
    </row>
    <row r="18" spans="1:11" ht="19.5" thickBot="1">
      <c r="A18" s="286"/>
      <c r="B18" s="289"/>
      <c r="C18" s="203"/>
      <c r="D18" s="203"/>
      <c r="E18" s="203"/>
      <c r="F18" s="206"/>
      <c r="G18" s="207"/>
      <c r="H18" s="67"/>
      <c r="I18" s="98">
        <f>SUM(I16:I17)</f>
        <v>77</v>
      </c>
      <c r="J18" s="98">
        <f>SUM(J16:J17)</f>
        <v>5</v>
      </c>
      <c r="K18" s="43"/>
    </row>
    <row r="19" spans="1:11" ht="47.25">
      <c r="A19" s="89" t="s">
        <v>64</v>
      </c>
      <c r="B19" s="91" t="s">
        <v>8</v>
      </c>
      <c r="C19" s="33" t="s">
        <v>81</v>
      </c>
      <c r="D19" s="33"/>
      <c r="E19" s="33" t="s">
        <v>3</v>
      </c>
      <c r="F19" s="34" t="s">
        <v>107</v>
      </c>
      <c r="G19" s="35"/>
      <c r="H19" s="47"/>
      <c r="I19" s="168"/>
      <c r="J19" s="169"/>
      <c r="K19" s="43"/>
    </row>
    <row r="20" spans="1:11" ht="30.75" thickBot="1">
      <c r="A20" s="90"/>
      <c r="B20" s="92"/>
      <c r="C20" s="36" t="s">
        <v>82</v>
      </c>
      <c r="D20" s="36" t="s">
        <v>83</v>
      </c>
      <c r="E20" s="36" t="s">
        <v>4</v>
      </c>
      <c r="F20" s="37" t="s">
        <v>108</v>
      </c>
      <c r="G20" s="38"/>
      <c r="H20" s="45"/>
      <c r="I20" s="98"/>
      <c r="J20" s="172"/>
      <c r="K20" s="43"/>
    </row>
    <row r="21" spans="1:11" ht="19.5" thickBot="1">
      <c r="A21" s="90"/>
      <c r="B21" s="92"/>
      <c r="C21" s="36"/>
      <c r="D21" s="36"/>
      <c r="E21" s="36"/>
      <c r="F21" s="37"/>
      <c r="G21" s="38"/>
      <c r="H21" s="45"/>
      <c r="I21" s="98">
        <f>SUM(I19:I20)</f>
        <v>0</v>
      </c>
      <c r="J21" s="98">
        <f>SUM(J19:J20)</f>
        <v>0</v>
      </c>
      <c r="K21" s="43"/>
    </row>
    <row r="22" spans="1:11" ht="30">
      <c r="A22" s="276" t="s">
        <v>78</v>
      </c>
      <c r="B22" s="279" t="s">
        <v>79</v>
      </c>
      <c r="C22" s="61" t="s">
        <v>18</v>
      </c>
      <c r="D22" s="61" t="s">
        <v>19</v>
      </c>
      <c r="E22" s="61" t="s">
        <v>3</v>
      </c>
      <c r="F22" s="62" t="s">
        <v>114</v>
      </c>
      <c r="G22" s="63"/>
      <c r="H22" s="47"/>
      <c r="I22" s="168"/>
      <c r="J22" s="169"/>
      <c r="K22" s="43"/>
    </row>
    <row r="23" spans="1:11" ht="45">
      <c r="A23" s="277"/>
      <c r="B23" s="280"/>
      <c r="C23" s="61" t="s">
        <v>21</v>
      </c>
      <c r="D23" s="61" t="s">
        <v>20</v>
      </c>
      <c r="E23" s="61" t="s">
        <v>3</v>
      </c>
      <c r="F23" s="62"/>
      <c r="G23" s="63"/>
      <c r="H23" s="47"/>
      <c r="I23" s="168"/>
      <c r="J23" s="169"/>
      <c r="K23" s="43"/>
    </row>
    <row r="24" spans="1:11" ht="45">
      <c r="A24" s="277"/>
      <c r="B24" s="280"/>
      <c r="C24" s="61" t="s">
        <v>17</v>
      </c>
      <c r="D24" s="61" t="s">
        <v>20</v>
      </c>
      <c r="E24" s="61" t="s">
        <v>3</v>
      </c>
      <c r="F24" s="62"/>
      <c r="G24" s="63"/>
      <c r="H24" s="47"/>
      <c r="I24" s="168"/>
      <c r="J24" s="169"/>
      <c r="K24" s="43"/>
    </row>
    <row r="25" spans="1:11" ht="45">
      <c r="A25" s="277"/>
      <c r="B25" s="280"/>
      <c r="C25" s="111" t="s">
        <v>14</v>
      </c>
      <c r="D25" s="111" t="s">
        <v>15</v>
      </c>
      <c r="E25" s="111" t="s">
        <v>3</v>
      </c>
      <c r="F25" s="112"/>
      <c r="G25" s="105"/>
      <c r="H25" s="105"/>
      <c r="I25" s="170"/>
      <c r="J25" s="171"/>
      <c r="K25" s="43"/>
    </row>
    <row r="26" spans="1:11" ht="60">
      <c r="A26" s="277"/>
      <c r="B26" s="280"/>
      <c r="C26" s="111" t="s">
        <v>23</v>
      </c>
      <c r="D26" s="111" t="s">
        <v>20</v>
      </c>
      <c r="E26" s="111" t="s">
        <v>4</v>
      </c>
      <c r="F26" s="112"/>
      <c r="G26" s="105"/>
      <c r="H26" s="105"/>
      <c r="I26" s="170"/>
      <c r="J26" s="171"/>
      <c r="K26" s="43"/>
    </row>
    <row r="27" spans="1:11" ht="45.75" thickBot="1">
      <c r="A27" s="278"/>
      <c r="B27" s="281"/>
      <c r="C27" s="64" t="s">
        <v>22</v>
      </c>
      <c r="D27" s="64" t="s">
        <v>20</v>
      </c>
      <c r="E27" s="64" t="s">
        <v>4</v>
      </c>
      <c r="F27" s="65"/>
      <c r="G27" s="66"/>
      <c r="H27" s="48"/>
      <c r="I27" s="98"/>
      <c r="J27" s="172"/>
      <c r="K27" s="43"/>
    </row>
    <row r="28" spans="1:11" ht="19.5" thickBot="1">
      <c r="A28" s="71"/>
      <c r="B28" s="93"/>
      <c r="C28" s="64"/>
      <c r="D28" s="64"/>
      <c r="E28" s="64"/>
      <c r="F28" s="65"/>
      <c r="G28" s="66"/>
      <c r="H28" s="48"/>
      <c r="I28" s="98">
        <f>SUM(I22:I27)</f>
        <v>0</v>
      </c>
      <c r="J28" s="98">
        <f>SUM(J22:J27)</f>
        <v>0</v>
      </c>
      <c r="K28" s="43"/>
    </row>
    <row r="29" spans="1:11" ht="150.75" thickBot="1">
      <c r="A29" s="85" t="s">
        <v>86</v>
      </c>
      <c r="B29" s="87" t="s">
        <v>87</v>
      </c>
      <c r="C29" s="81" t="s">
        <v>88</v>
      </c>
      <c r="D29" s="81" t="s">
        <v>89</v>
      </c>
      <c r="E29" s="81" t="s">
        <v>75</v>
      </c>
      <c r="F29" s="82" t="s">
        <v>171</v>
      </c>
      <c r="G29" s="83"/>
      <c r="H29" s="84"/>
      <c r="I29" s="185"/>
      <c r="J29" s="186">
        <v>0.5</v>
      </c>
      <c r="K29" s="43"/>
    </row>
    <row r="30" spans="1:11" ht="19.5" thickBot="1">
      <c r="A30" s="86"/>
      <c r="B30" s="88"/>
      <c r="C30" s="78"/>
      <c r="D30" s="78"/>
      <c r="E30" s="78"/>
      <c r="F30" s="79"/>
      <c r="G30" s="80"/>
      <c r="H30" s="45"/>
      <c r="I30" s="99">
        <f>I29</f>
        <v>0</v>
      </c>
      <c r="J30" s="99">
        <f>J29</f>
        <v>0.5</v>
      </c>
      <c r="K30" s="43"/>
    </row>
    <row r="31" spans="1:11" ht="31.5" customHeight="1">
      <c r="G31" s="208" t="s">
        <v>70</v>
      </c>
      <c r="H31" s="208"/>
      <c r="I31" s="209">
        <f>I8+I12+I15+I18+I21+I28+I30</f>
        <v>449</v>
      </c>
      <c r="J31" s="209">
        <f>J8+J12+J15+J18+J21+J28+J30</f>
        <v>42.2</v>
      </c>
      <c r="K31" s="43"/>
    </row>
    <row r="32" spans="1:11">
      <c r="I32" s="178"/>
      <c r="J32" s="178"/>
      <c r="K32" s="43"/>
    </row>
    <row r="33" spans="7:11" ht="23.25">
      <c r="G33" s="115" t="s">
        <v>141</v>
      </c>
      <c r="H33" s="115"/>
      <c r="I33" s="179">
        <f>I12</f>
        <v>200</v>
      </c>
      <c r="J33" s="179">
        <f>J12+J30</f>
        <v>2.5</v>
      </c>
      <c r="K33" s="43"/>
    </row>
    <row r="34" spans="7:11">
      <c r="K34" s="43"/>
    </row>
    <row r="35" spans="7:11">
      <c r="K35" s="43"/>
    </row>
    <row r="36" spans="7:11">
      <c r="K36" s="43"/>
    </row>
    <row r="37" spans="7:11">
      <c r="K37" s="43"/>
    </row>
    <row r="38" spans="7:11">
      <c r="K38" s="43"/>
    </row>
    <row r="39" spans="7:11">
      <c r="K39" s="43"/>
    </row>
    <row r="40" spans="7:11">
      <c r="K40" s="43"/>
    </row>
    <row r="41" spans="7:11">
      <c r="K41" s="43"/>
    </row>
    <row r="42" spans="7:11">
      <c r="K42" s="43"/>
    </row>
    <row r="43" spans="7:11">
      <c r="K43" s="43"/>
    </row>
    <row r="44" spans="7:11">
      <c r="K44" s="43"/>
    </row>
    <row r="45" spans="7:11">
      <c r="K45" s="43"/>
    </row>
    <row r="46" spans="7:11">
      <c r="K46" s="43"/>
    </row>
    <row r="47" spans="7:11">
      <c r="K47" s="43"/>
    </row>
    <row r="48" spans="7:11">
      <c r="K48" s="43"/>
    </row>
    <row r="49" spans="1:11">
      <c r="K49" s="43"/>
    </row>
    <row r="50" spans="1:11">
      <c r="K50" s="43"/>
    </row>
    <row r="51" spans="1:11">
      <c r="K51" s="43"/>
    </row>
    <row r="52" spans="1:11">
      <c r="K52" s="43"/>
    </row>
    <row r="53" spans="1:11">
      <c r="K53" s="43"/>
    </row>
    <row r="56" spans="1:11" s="2" customFormat="1">
      <c r="A56" s="1"/>
      <c r="F56" s="4"/>
      <c r="G56"/>
      <c r="H56"/>
      <c r="I56"/>
      <c r="J56"/>
      <c r="K56"/>
    </row>
    <row r="57" spans="1:11" s="2" customFormat="1">
      <c r="A57" s="1"/>
      <c r="F57" s="4"/>
      <c r="G57"/>
      <c r="H57"/>
      <c r="I57"/>
      <c r="J57"/>
      <c r="K57"/>
    </row>
  </sheetData>
  <mergeCells count="11">
    <mergeCell ref="B16:B18"/>
    <mergeCell ref="A22:A27"/>
    <mergeCell ref="B22:B27"/>
    <mergeCell ref="A1:G1"/>
    <mergeCell ref="A3:A8"/>
    <mergeCell ref="B3:B8"/>
    <mergeCell ref="A9:A12"/>
    <mergeCell ref="B9:B12"/>
    <mergeCell ref="A13:A15"/>
    <mergeCell ref="B13:B15"/>
    <mergeCell ref="A16:A18"/>
  </mergeCells>
  <phoneticPr fontId="15" type="noConversion"/>
  <pageMargins left="0.7" right="0.7" top="0.75" bottom="0.75" header="0.3" footer="0.3"/>
  <pageSetup paperSize="8" scale="81"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K57"/>
  <sheetViews>
    <sheetView zoomScale="70" zoomScaleNormal="70" workbookViewId="0">
      <pane ySplit="2" topLeftCell="A3" activePane="bottomLeft" state="frozen"/>
      <selection activeCell="F15" sqref="F15"/>
      <selection pane="bottomLeft" activeCell="F15" sqref="F15"/>
    </sheetView>
  </sheetViews>
  <sheetFormatPr baseColWidth="10" defaultColWidth="9.140625" defaultRowHeight="15"/>
  <cols>
    <col min="1" max="1" width="15.28515625" style="1" customWidth="1"/>
    <col min="2" max="2" width="14.85546875" style="2" customWidth="1"/>
    <col min="3" max="3" width="34.28515625" style="2" customWidth="1"/>
    <col min="4" max="4" width="47.42578125" style="2" customWidth="1"/>
    <col min="5" max="5" width="14.42578125" style="2" customWidth="1"/>
    <col min="6" max="6" width="41.28515625" style="4" customWidth="1"/>
    <col min="7" max="7" width="39.42578125" customWidth="1"/>
    <col min="9" max="9" width="10.7109375" customWidth="1"/>
    <col min="10" max="10" width="11.85546875" customWidth="1"/>
    <col min="11" max="11" width="51" customWidth="1"/>
  </cols>
  <sheetData>
    <row r="1" spans="1:11" ht="15.75" customHeight="1" thickBot="1">
      <c r="A1" s="251"/>
      <c r="B1" s="252"/>
      <c r="C1" s="252"/>
      <c r="D1" s="252"/>
      <c r="E1" s="252"/>
      <c r="F1" s="252"/>
      <c r="G1" s="252"/>
      <c r="H1" s="49"/>
      <c r="I1" s="49"/>
      <c r="J1" s="68"/>
    </row>
    <row r="2" spans="1:11" ht="30.75" thickBot="1">
      <c r="A2" s="39" t="s">
        <v>0</v>
      </c>
      <c r="B2" s="40" t="s">
        <v>1</v>
      </c>
      <c r="C2" s="40" t="s">
        <v>2</v>
      </c>
      <c r="D2" s="40" t="s">
        <v>32</v>
      </c>
      <c r="E2" s="40" t="s">
        <v>33</v>
      </c>
      <c r="F2" s="40" t="s">
        <v>34</v>
      </c>
      <c r="G2" s="41" t="s">
        <v>35</v>
      </c>
      <c r="H2" s="47"/>
      <c r="I2" s="44" t="s">
        <v>182</v>
      </c>
      <c r="J2" s="69" t="s">
        <v>185</v>
      </c>
    </row>
    <row r="3" spans="1:11" s="3" customFormat="1" ht="120">
      <c r="A3" s="270" t="s">
        <v>30</v>
      </c>
      <c r="B3" s="272" t="s">
        <v>8</v>
      </c>
      <c r="C3" s="7" t="s">
        <v>31</v>
      </c>
      <c r="D3" s="7" t="s">
        <v>45</v>
      </c>
      <c r="E3" s="7" t="s">
        <v>66</v>
      </c>
      <c r="F3" s="8" t="s">
        <v>115</v>
      </c>
      <c r="G3" s="9" t="s">
        <v>36</v>
      </c>
      <c r="H3" s="46"/>
      <c r="I3" s="180"/>
      <c r="J3" s="128">
        <v>3</v>
      </c>
      <c r="K3" s="42"/>
    </row>
    <row r="4" spans="1:11" ht="75">
      <c r="A4" s="242"/>
      <c r="B4" s="273"/>
      <c r="C4" s="10" t="s">
        <v>44</v>
      </c>
      <c r="D4" s="10" t="s">
        <v>101</v>
      </c>
      <c r="E4" s="10" t="s">
        <v>85</v>
      </c>
      <c r="F4" s="10" t="s">
        <v>41</v>
      </c>
      <c r="G4" s="11" t="s">
        <v>100</v>
      </c>
      <c r="H4" s="47"/>
      <c r="I4" s="168"/>
      <c r="J4" s="169">
        <v>0.2</v>
      </c>
      <c r="K4" s="43"/>
    </row>
    <row r="5" spans="1:11" ht="105">
      <c r="A5" s="242"/>
      <c r="B5" s="273"/>
      <c r="C5" s="101" t="s">
        <v>56</v>
      </c>
      <c r="D5" s="102" t="s">
        <v>90</v>
      </c>
      <c r="E5" s="101" t="s">
        <v>3</v>
      </c>
      <c r="F5" s="103" t="s">
        <v>48</v>
      </c>
      <c r="G5" s="104" t="s">
        <v>46</v>
      </c>
      <c r="H5" s="105"/>
      <c r="I5" s="170">
        <f>100/32</f>
        <v>3.125</v>
      </c>
      <c r="J5" s="171"/>
      <c r="K5" s="43"/>
    </row>
    <row r="6" spans="1:11" ht="30">
      <c r="A6" s="242"/>
      <c r="B6" s="273"/>
      <c r="C6" s="10" t="s">
        <v>58</v>
      </c>
      <c r="D6" s="12" t="s">
        <v>6</v>
      </c>
      <c r="E6" s="10" t="s">
        <v>4</v>
      </c>
      <c r="F6" s="13"/>
      <c r="G6" s="11"/>
      <c r="H6" s="47"/>
      <c r="I6" s="168"/>
      <c r="J6" s="169">
        <v>1.5</v>
      </c>
      <c r="K6" s="43"/>
    </row>
    <row r="7" spans="1:11" ht="30.75" thickBot="1">
      <c r="A7" s="242"/>
      <c r="B7" s="273"/>
      <c r="C7" s="106" t="s">
        <v>57</v>
      </c>
      <c r="D7" s="107" t="s">
        <v>13</v>
      </c>
      <c r="E7" s="106" t="s">
        <v>4</v>
      </c>
      <c r="F7" s="108"/>
      <c r="G7" s="109"/>
      <c r="H7" s="110"/>
      <c r="I7" s="113"/>
      <c r="J7" s="181">
        <f>15/32</f>
        <v>0.46875</v>
      </c>
      <c r="K7" s="43"/>
    </row>
    <row r="8" spans="1:11" ht="19.5" thickBot="1">
      <c r="A8" s="271"/>
      <c r="B8" s="274"/>
      <c r="C8" s="14"/>
      <c r="D8" s="51"/>
      <c r="E8" s="14"/>
      <c r="F8" s="15"/>
      <c r="G8" s="16"/>
      <c r="H8" s="45"/>
      <c r="I8" s="98">
        <f>I3+I4+I6</f>
        <v>0</v>
      </c>
      <c r="J8" s="98">
        <f>J3+J4+J6</f>
        <v>4.7</v>
      </c>
      <c r="K8" s="43"/>
    </row>
    <row r="9" spans="1:11" ht="90">
      <c r="A9" s="264" t="s">
        <v>147</v>
      </c>
      <c r="B9" s="275" t="s">
        <v>8</v>
      </c>
      <c r="C9" s="27" t="s">
        <v>102</v>
      </c>
      <c r="D9" s="52" t="s">
        <v>103</v>
      </c>
      <c r="E9" s="27" t="s">
        <v>85</v>
      </c>
      <c r="F9" s="53" t="s">
        <v>139</v>
      </c>
      <c r="G9" s="54" t="s">
        <v>105</v>
      </c>
      <c r="H9" s="55"/>
      <c r="I9" s="200">
        <f>400/32</f>
        <v>12.5</v>
      </c>
      <c r="J9" s="182">
        <v>1</v>
      </c>
      <c r="K9" s="43"/>
    </row>
    <row r="10" spans="1:11" s="3" customFormat="1" ht="90">
      <c r="A10" s="242"/>
      <c r="B10" s="249"/>
      <c r="C10" s="21" t="s">
        <v>116</v>
      </c>
      <c r="D10" s="22" t="s">
        <v>91</v>
      </c>
      <c r="E10" s="21" t="s">
        <v>3</v>
      </c>
      <c r="F10" s="23" t="s">
        <v>140</v>
      </c>
      <c r="G10" s="24" t="s">
        <v>47</v>
      </c>
      <c r="H10" s="47"/>
      <c r="I10" s="201">
        <f>100/32</f>
        <v>3.125</v>
      </c>
      <c r="J10" s="169"/>
      <c r="K10" s="42"/>
    </row>
    <row r="11" spans="1:11" ht="30.75" thickBot="1">
      <c r="A11" s="242"/>
      <c r="B11" s="249"/>
      <c r="C11" s="28" t="s">
        <v>117</v>
      </c>
      <c r="D11" s="28" t="s">
        <v>118</v>
      </c>
      <c r="E11" s="28" t="s">
        <v>4</v>
      </c>
      <c r="F11" s="29"/>
      <c r="G11" s="30"/>
      <c r="H11" s="45"/>
      <c r="I11" s="98"/>
      <c r="J11" s="172">
        <v>1</v>
      </c>
      <c r="K11" s="43"/>
    </row>
    <row r="12" spans="1:11" ht="19.5" customHeight="1" thickBot="1">
      <c r="A12" s="243"/>
      <c r="B12" s="250"/>
      <c r="C12" s="28"/>
      <c r="D12" s="28"/>
      <c r="E12" s="28"/>
      <c r="F12" s="29"/>
      <c r="G12" s="30"/>
      <c r="H12" s="45"/>
      <c r="I12" s="98">
        <f>SUM(I9:I11)</f>
        <v>15.625</v>
      </c>
      <c r="J12" s="98">
        <f>SUM(J9:J11)</f>
        <v>2</v>
      </c>
      <c r="K12" s="43"/>
    </row>
    <row r="13" spans="1:11" ht="105.75" thickBot="1">
      <c r="A13" s="282" t="s">
        <v>38</v>
      </c>
      <c r="B13" s="283" t="s">
        <v>8</v>
      </c>
      <c r="C13" s="58" t="s">
        <v>59</v>
      </c>
      <c r="D13" s="58" t="s">
        <v>9</v>
      </c>
      <c r="E13" s="5" t="s">
        <v>85</v>
      </c>
      <c r="F13" s="59" t="s">
        <v>110</v>
      </c>
      <c r="G13" s="60"/>
      <c r="H13" s="47"/>
      <c r="I13" s="168">
        <v>0</v>
      </c>
      <c r="J13" s="169">
        <v>0</v>
      </c>
      <c r="K13" s="43"/>
    </row>
    <row r="14" spans="1:11" ht="90.75" thickBot="1">
      <c r="A14" s="242"/>
      <c r="B14" s="249"/>
      <c r="C14" s="5" t="s">
        <v>60</v>
      </c>
      <c r="D14" s="5" t="s">
        <v>98</v>
      </c>
      <c r="E14" s="5" t="s">
        <v>4</v>
      </c>
      <c r="F14" s="6" t="s">
        <v>119</v>
      </c>
      <c r="G14" s="31"/>
      <c r="H14" s="45"/>
      <c r="I14" s="184">
        <v>0</v>
      </c>
      <c r="J14" s="172">
        <v>10</v>
      </c>
      <c r="K14" s="43"/>
    </row>
    <row r="15" spans="1:11" ht="19.5" thickBot="1">
      <c r="A15" s="243"/>
      <c r="B15" s="250"/>
      <c r="C15" s="5"/>
      <c r="D15" s="5"/>
      <c r="E15" s="5"/>
      <c r="F15" s="6"/>
      <c r="G15" s="31"/>
      <c r="H15" s="45"/>
      <c r="I15" s="98">
        <f>SUM(I13:I14)</f>
        <v>0</v>
      </c>
      <c r="J15" s="98">
        <f>SUM(J13:J14)</f>
        <v>10</v>
      </c>
      <c r="K15" s="43"/>
    </row>
    <row r="16" spans="1:11" ht="30.75" thickBot="1">
      <c r="A16" s="284" t="s">
        <v>61</v>
      </c>
      <c r="B16" s="287" t="s">
        <v>8</v>
      </c>
      <c r="C16" s="202" t="s">
        <v>62</v>
      </c>
      <c r="D16" s="202"/>
      <c r="E16" s="203" t="s">
        <v>85</v>
      </c>
      <c r="F16" s="204" t="s">
        <v>112</v>
      </c>
      <c r="G16" s="205"/>
      <c r="H16" s="47"/>
      <c r="I16" s="168"/>
      <c r="J16" s="169">
        <v>5</v>
      </c>
      <c r="K16" s="43"/>
    </row>
    <row r="17" spans="1:11" ht="30.75" thickBot="1">
      <c r="A17" s="285"/>
      <c r="B17" s="288"/>
      <c r="C17" s="203" t="s">
        <v>80</v>
      </c>
      <c r="D17" s="203" t="s">
        <v>63</v>
      </c>
      <c r="E17" s="203" t="s">
        <v>85</v>
      </c>
      <c r="F17" s="206" t="s">
        <v>106</v>
      </c>
      <c r="G17" s="207"/>
      <c r="H17" s="67"/>
      <c r="I17" s="184"/>
      <c r="J17" s="99">
        <v>2</v>
      </c>
      <c r="K17" s="43"/>
    </row>
    <row r="18" spans="1:11" ht="19.5" thickBot="1">
      <c r="A18" s="286"/>
      <c r="B18" s="289"/>
      <c r="C18" s="203"/>
      <c r="D18" s="203"/>
      <c r="E18" s="203"/>
      <c r="F18" s="206"/>
      <c r="G18" s="207"/>
      <c r="H18" s="67"/>
      <c r="I18" s="98">
        <f>SUM(I16:I17)</f>
        <v>0</v>
      </c>
      <c r="J18" s="98">
        <f>SUM(J16:J17)</f>
        <v>7</v>
      </c>
      <c r="K18" s="43"/>
    </row>
    <row r="19" spans="1:11" ht="47.25">
      <c r="A19" s="89" t="s">
        <v>64</v>
      </c>
      <c r="B19" s="91" t="s">
        <v>8</v>
      </c>
      <c r="C19" s="33" t="s">
        <v>81</v>
      </c>
      <c r="D19" s="33"/>
      <c r="E19" s="33" t="s">
        <v>3</v>
      </c>
      <c r="F19" s="34" t="s">
        <v>107</v>
      </c>
      <c r="G19" s="35"/>
      <c r="H19" s="47"/>
      <c r="I19" s="168"/>
      <c r="J19" s="169"/>
      <c r="K19" s="43"/>
    </row>
    <row r="20" spans="1:11" ht="30.75" thickBot="1">
      <c r="A20" s="90"/>
      <c r="B20" s="92"/>
      <c r="C20" s="36" t="s">
        <v>82</v>
      </c>
      <c r="D20" s="36" t="s">
        <v>83</v>
      </c>
      <c r="E20" s="36" t="s">
        <v>4</v>
      </c>
      <c r="F20" s="37" t="s">
        <v>108</v>
      </c>
      <c r="G20" s="38"/>
      <c r="H20" s="45"/>
      <c r="I20" s="98"/>
      <c r="J20" s="172"/>
      <c r="K20" s="43"/>
    </row>
    <row r="21" spans="1:11" ht="19.5" thickBot="1">
      <c r="A21" s="90"/>
      <c r="B21" s="92"/>
      <c r="C21" s="36"/>
      <c r="D21" s="36"/>
      <c r="E21" s="36"/>
      <c r="F21" s="37"/>
      <c r="G21" s="38"/>
      <c r="H21" s="45"/>
      <c r="I21" s="98">
        <f>SUM(I19:I20)</f>
        <v>0</v>
      </c>
      <c r="J21" s="98">
        <f>SUM(J19:J20)</f>
        <v>0</v>
      </c>
      <c r="K21" s="43"/>
    </row>
    <row r="22" spans="1:11" ht="30">
      <c r="A22" s="276" t="s">
        <v>78</v>
      </c>
      <c r="B22" s="279" t="s">
        <v>79</v>
      </c>
      <c r="C22" s="61" t="s">
        <v>18</v>
      </c>
      <c r="D22" s="61" t="s">
        <v>19</v>
      </c>
      <c r="E22" s="61" t="s">
        <v>3</v>
      </c>
      <c r="F22" s="62" t="s">
        <v>114</v>
      </c>
      <c r="G22" s="63"/>
      <c r="H22" s="47"/>
      <c r="I22" s="168"/>
      <c r="J22" s="169"/>
      <c r="K22" s="43"/>
    </row>
    <row r="23" spans="1:11" ht="45">
      <c r="A23" s="277"/>
      <c r="B23" s="280"/>
      <c r="C23" s="61" t="s">
        <v>21</v>
      </c>
      <c r="D23" s="61" t="s">
        <v>20</v>
      </c>
      <c r="E23" s="61" t="s">
        <v>3</v>
      </c>
      <c r="F23" s="62"/>
      <c r="G23" s="63"/>
      <c r="H23" s="47"/>
      <c r="I23" s="168"/>
      <c r="J23" s="169"/>
      <c r="K23" s="43"/>
    </row>
    <row r="24" spans="1:11" ht="45">
      <c r="A24" s="277"/>
      <c r="B24" s="280"/>
      <c r="C24" s="61" t="s">
        <v>17</v>
      </c>
      <c r="D24" s="61" t="s">
        <v>20</v>
      </c>
      <c r="E24" s="61" t="s">
        <v>3</v>
      </c>
      <c r="F24" s="62"/>
      <c r="G24" s="63"/>
      <c r="H24" s="47"/>
      <c r="I24" s="168"/>
      <c r="J24" s="169"/>
      <c r="K24" s="43"/>
    </row>
    <row r="25" spans="1:11" ht="45">
      <c r="A25" s="277"/>
      <c r="B25" s="280"/>
      <c r="C25" s="111" t="s">
        <v>14</v>
      </c>
      <c r="D25" s="111" t="s">
        <v>15</v>
      </c>
      <c r="E25" s="111" t="s">
        <v>3</v>
      </c>
      <c r="F25" s="112"/>
      <c r="G25" s="105"/>
      <c r="H25" s="105"/>
      <c r="I25" s="170"/>
      <c r="J25" s="171"/>
      <c r="K25" s="43"/>
    </row>
    <row r="26" spans="1:11" ht="60">
      <c r="A26" s="277"/>
      <c r="B26" s="280"/>
      <c r="C26" s="111" t="s">
        <v>23</v>
      </c>
      <c r="D26" s="111" t="s">
        <v>20</v>
      </c>
      <c r="E26" s="111" t="s">
        <v>4</v>
      </c>
      <c r="F26" s="112"/>
      <c r="G26" s="105"/>
      <c r="H26" s="105"/>
      <c r="I26" s="170"/>
      <c r="J26" s="171"/>
      <c r="K26" s="43"/>
    </row>
    <row r="27" spans="1:11" ht="45.75" thickBot="1">
      <c r="A27" s="278"/>
      <c r="B27" s="281"/>
      <c r="C27" s="64" t="s">
        <v>22</v>
      </c>
      <c r="D27" s="64" t="s">
        <v>20</v>
      </c>
      <c r="E27" s="64" t="s">
        <v>4</v>
      </c>
      <c r="F27" s="65"/>
      <c r="G27" s="66"/>
      <c r="H27" s="48"/>
      <c r="I27" s="98"/>
      <c r="J27" s="172"/>
      <c r="K27" s="43"/>
    </row>
    <row r="28" spans="1:11" ht="19.5" thickBot="1">
      <c r="A28" s="71"/>
      <c r="B28" s="93"/>
      <c r="C28" s="64"/>
      <c r="D28" s="64"/>
      <c r="E28" s="64"/>
      <c r="F28" s="65"/>
      <c r="G28" s="66"/>
      <c r="H28" s="48"/>
      <c r="I28" s="98">
        <f>SUM(I22:I27)</f>
        <v>0</v>
      </c>
      <c r="J28" s="98">
        <f>SUM(J22:J27)</f>
        <v>0</v>
      </c>
      <c r="K28" s="43"/>
    </row>
    <row r="29" spans="1:11" ht="150.75" thickBot="1">
      <c r="A29" s="85" t="s">
        <v>86</v>
      </c>
      <c r="B29" s="87" t="s">
        <v>87</v>
      </c>
      <c r="C29" s="81" t="s">
        <v>88</v>
      </c>
      <c r="D29" s="81" t="s">
        <v>89</v>
      </c>
      <c r="E29" s="81" t="s">
        <v>75</v>
      </c>
      <c r="F29" s="82" t="s">
        <v>171</v>
      </c>
      <c r="G29" s="83"/>
      <c r="H29" s="84"/>
      <c r="I29" s="185"/>
      <c r="J29" s="186">
        <v>0.5</v>
      </c>
      <c r="K29" s="43"/>
    </row>
    <row r="30" spans="1:11" ht="19.5" thickBot="1">
      <c r="A30" s="86"/>
      <c r="B30" s="88"/>
      <c r="C30" s="78"/>
      <c r="D30" s="78"/>
      <c r="E30" s="78"/>
      <c r="F30" s="79"/>
      <c r="G30" s="80"/>
      <c r="H30" s="45"/>
      <c r="I30" s="99">
        <f>I29</f>
        <v>0</v>
      </c>
      <c r="J30" s="99">
        <f>J29</f>
        <v>0.5</v>
      </c>
      <c r="K30" s="43"/>
    </row>
    <row r="31" spans="1:11" ht="31.5" customHeight="1">
      <c r="G31" s="208" t="s">
        <v>70</v>
      </c>
      <c r="H31" s="208"/>
      <c r="I31" s="209">
        <f>I8+I12+I15+I18+I21+I28+I30</f>
        <v>15.625</v>
      </c>
      <c r="J31" s="209">
        <f>J8+J12+J15+J18+J21+J28+J30</f>
        <v>24.2</v>
      </c>
      <c r="K31" s="43"/>
    </row>
    <row r="32" spans="1:11">
      <c r="I32" s="178"/>
      <c r="J32" s="178"/>
      <c r="K32" s="43"/>
    </row>
    <row r="33" spans="7:11" ht="23.25">
      <c r="G33" s="115" t="s">
        <v>141</v>
      </c>
      <c r="H33" s="115"/>
      <c r="I33" s="179">
        <f>I12+I30</f>
        <v>15.625</v>
      </c>
      <c r="J33" s="179">
        <f>J12+J30</f>
        <v>2.5</v>
      </c>
      <c r="K33" s="43"/>
    </row>
    <row r="34" spans="7:11">
      <c r="K34" s="43"/>
    </row>
    <row r="35" spans="7:11">
      <c r="K35" s="43"/>
    </row>
    <row r="36" spans="7:11">
      <c r="K36" s="43"/>
    </row>
    <row r="37" spans="7:11">
      <c r="K37" s="43"/>
    </row>
    <row r="38" spans="7:11">
      <c r="K38" s="43"/>
    </row>
    <row r="39" spans="7:11">
      <c r="K39" s="43"/>
    </row>
    <row r="40" spans="7:11">
      <c r="K40" s="43"/>
    </row>
    <row r="41" spans="7:11">
      <c r="K41" s="43"/>
    </row>
    <row r="42" spans="7:11">
      <c r="K42" s="43"/>
    </row>
    <row r="43" spans="7:11">
      <c r="K43" s="43"/>
    </row>
    <row r="44" spans="7:11">
      <c r="K44" s="43"/>
    </row>
    <row r="45" spans="7:11">
      <c r="K45" s="43"/>
    </row>
    <row r="46" spans="7:11">
      <c r="K46" s="43"/>
    </row>
    <row r="47" spans="7:11">
      <c r="K47" s="43"/>
    </row>
    <row r="48" spans="7:11">
      <c r="K48" s="43"/>
    </row>
    <row r="49" spans="1:11">
      <c r="K49" s="43"/>
    </row>
    <row r="50" spans="1:11">
      <c r="K50" s="43"/>
    </row>
    <row r="51" spans="1:11">
      <c r="K51" s="43"/>
    </row>
    <row r="52" spans="1:11">
      <c r="K52" s="43"/>
    </row>
    <row r="53" spans="1:11">
      <c r="K53" s="43"/>
    </row>
    <row r="56" spans="1:11" s="2" customFormat="1">
      <c r="A56" s="1"/>
      <c r="F56" s="4"/>
      <c r="G56"/>
      <c r="H56"/>
      <c r="I56"/>
      <c r="J56"/>
      <c r="K56"/>
    </row>
    <row r="57" spans="1:11" s="2" customFormat="1">
      <c r="A57" s="1"/>
      <c r="F57" s="4"/>
      <c r="G57"/>
      <c r="H57"/>
      <c r="I57"/>
      <c r="J57"/>
      <c r="K57"/>
    </row>
  </sheetData>
  <mergeCells count="11">
    <mergeCell ref="B16:B18"/>
    <mergeCell ref="A22:A27"/>
    <mergeCell ref="B22:B27"/>
    <mergeCell ref="A1:G1"/>
    <mergeCell ref="A3:A8"/>
    <mergeCell ref="B3:B8"/>
    <mergeCell ref="A9:A12"/>
    <mergeCell ref="B9:B12"/>
    <mergeCell ref="A13:A15"/>
    <mergeCell ref="B13:B15"/>
    <mergeCell ref="A16:A18"/>
  </mergeCells>
  <phoneticPr fontId="15" type="noConversion"/>
  <pageMargins left="0.7" right="0.7" top="0.75" bottom="0.75" header="0.3" footer="0.3"/>
  <pageSetup paperSize="8" scale="80" fitToHeight="3" orientation="landscape" r:id="rId1"/>
</worksheet>
</file>

<file path=xl/worksheets/sheet8.xml><?xml version="1.0" encoding="utf-8"?>
<worksheet xmlns="http://schemas.openxmlformats.org/spreadsheetml/2006/main" xmlns:r="http://schemas.openxmlformats.org/officeDocument/2006/relationships">
  <dimension ref="A1:I7"/>
  <sheetViews>
    <sheetView topLeftCell="A7" zoomScaleNormal="100" workbookViewId="0">
      <selection activeCell="H31" sqref="H31"/>
    </sheetView>
  </sheetViews>
  <sheetFormatPr baseColWidth="10" defaultRowHeight="15"/>
  <cols>
    <col min="4" max="4" width="15.42578125" customWidth="1"/>
    <col min="5" max="5" width="3.28515625" customWidth="1"/>
    <col min="7" max="7" width="15.42578125" customWidth="1"/>
    <col min="9" max="9" width="15.7109375" customWidth="1"/>
  </cols>
  <sheetData>
    <row r="1" spans="1:9" ht="15.75" thickBot="1"/>
    <row r="2" spans="1:9" ht="30">
      <c r="A2" s="294" t="s">
        <v>184</v>
      </c>
      <c r="B2" s="295"/>
      <c r="C2" s="117" t="s">
        <v>133</v>
      </c>
      <c r="D2" s="118" t="s">
        <v>143</v>
      </c>
      <c r="E2" s="116"/>
      <c r="F2" s="294" t="s">
        <v>184</v>
      </c>
      <c r="G2" s="295"/>
      <c r="H2" s="117" t="s">
        <v>134</v>
      </c>
      <c r="I2" s="118" t="s">
        <v>144</v>
      </c>
    </row>
    <row r="3" spans="1:9">
      <c r="A3" s="290" t="s">
        <v>132</v>
      </c>
      <c r="B3" s="291"/>
      <c r="C3" s="119"/>
      <c r="D3" s="120">
        <f ca="1">'Central Components'!I18</f>
        <v>385</v>
      </c>
      <c r="E3" s="114"/>
      <c r="F3" s="290" t="s">
        <v>132</v>
      </c>
      <c r="G3" s="291"/>
      <c r="H3" s="119"/>
      <c r="I3" s="120">
        <f ca="1">'Central Components'!J18</f>
        <v>51</v>
      </c>
    </row>
    <row r="4" spans="1:9">
      <c r="A4" s="290" t="s">
        <v>135</v>
      </c>
      <c r="B4" s="291"/>
      <c r="C4" s="119">
        <f ca="1">'New Producers'!I31</f>
        <v>690</v>
      </c>
      <c r="D4" s="119">
        <f ca="1">'New Producers'!I33</f>
        <v>200</v>
      </c>
      <c r="E4" s="114"/>
      <c r="F4" s="290" t="s">
        <v>135</v>
      </c>
      <c r="G4" s="291"/>
      <c r="H4" s="119">
        <f ca="1">'New Producers'!J31</f>
        <v>101</v>
      </c>
      <c r="I4" s="120">
        <f ca="1">'New Producers'!J33</f>
        <v>27</v>
      </c>
    </row>
    <row r="5" spans="1:9">
      <c r="A5" s="290" t="s">
        <v>176</v>
      </c>
      <c r="B5" s="291"/>
      <c r="C5" s="119">
        <f ca="1">'NRT only new Producers'!I31</f>
        <v>449</v>
      </c>
      <c r="D5" s="120">
        <f ca="1">'NRT only new Producers'!I33</f>
        <v>200</v>
      </c>
      <c r="E5" s="114"/>
      <c r="F5" s="290" t="s">
        <v>176</v>
      </c>
      <c r="G5" s="291"/>
      <c r="H5" s="119">
        <f ca="1">'NRT only new Producers'!J31</f>
        <v>42.2</v>
      </c>
      <c r="I5" s="120">
        <f ca="1">'NRT only new Producers'!J33</f>
        <v>2.5</v>
      </c>
    </row>
    <row r="6" spans="1:9">
      <c r="A6" s="290" t="s">
        <v>136</v>
      </c>
      <c r="B6" s="291"/>
      <c r="C6" s="119">
        <f ca="1">'Existing UIC producers '!I30</f>
        <v>122.5</v>
      </c>
      <c r="D6" s="120">
        <f ca="1">'Existing UIC producers '!I32</f>
        <v>12.5</v>
      </c>
      <c r="E6" s="114"/>
      <c r="F6" s="290" t="s">
        <v>136</v>
      </c>
      <c r="G6" s="291"/>
      <c r="H6" s="119">
        <f ca="1">'Existing UIC producers '!J30</f>
        <v>34</v>
      </c>
      <c r="I6" s="120">
        <f ca="1">'Existing UIC producers '!J32</f>
        <v>2.78125</v>
      </c>
    </row>
    <row r="7" spans="1:9" ht="15.75" thickBot="1">
      <c r="A7" s="292" t="s">
        <v>177</v>
      </c>
      <c r="B7" s="293"/>
      <c r="C7" s="121">
        <f ca="1">'NRT only UIC Producers'!I31</f>
        <v>15.625</v>
      </c>
      <c r="D7" s="122">
        <f ca="1">'NRT only UIC Producers'!I33</f>
        <v>15.625</v>
      </c>
      <c r="E7" s="114"/>
      <c r="F7" s="292" t="s">
        <v>177</v>
      </c>
      <c r="G7" s="293"/>
      <c r="H7" s="121">
        <f ca="1">'NRT only UIC Producers'!J31</f>
        <v>24.2</v>
      </c>
      <c r="I7" s="122">
        <f ca="1">'NRT only UIC Producers'!J33</f>
        <v>2.5</v>
      </c>
    </row>
  </sheetData>
  <mergeCells count="12">
    <mergeCell ref="F5:G5"/>
    <mergeCell ref="F2:G2"/>
    <mergeCell ref="A6:B6"/>
    <mergeCell ref="A5:B5"/>
    <mergeCell ref="A7:B7"/>
    <mergeCell ref="A2:B2"/>
    <mergeCell ref="F3:G3"/>
    <mergeCell ref="F4:G4"/>
    <mergeCell ref="A3:B3"/>
    <mergeCell ref="A4:B4"/>
    <mergeCell ref="F6:G6"/>
    <mergeCell ref="F7:G7"/>
  </mergeCells>
  <phoneticPr fontId="15" type="noConversion"/>
  <pageMargins left="0.25" right="0.7" top="0.28000000000000003" bottom="0.17" header="0.3" footer="0.3"/>
  <pageSetup paperSize="9" scale="83" orientation="landscape" r:id="rId1"/>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dimension ref="A1:E5"/>
  <sheetViews>
    <sheetView workbookViewId="0">
      <selection activeCell="E5" sqref="A1:E5"/>
    </sheetView>
  </sheetViews>
  <sheetFormatPr baseColWidth="10" defaultRowHeight="15"/>
  <cols>
    <col min="1" max="1" width="38" customWidth="1"/>
    <col min="3" max="3" width="43.140625" customWidth="1"/>
  </cols>
  <sheetData>
    <row r="1" spans="1:5" ht="30.75" thickBot="1">
      <c r="A1" s="156" t="s">
        <v>0</v>
      </c>
      <c r="B1" s="157" t="s">
        <v>156</v>
      </c>
      <c r="C1" s="157" t="s">
        <v>2</v>
      </c>
      <c r="D1" s="228" t="s">
        <v>182</v>
      </c>
      <c r="E1" s="229" t="s">
        <v>183</v>
      </c>
    </row>
    <row r="2" spans="1:5" ht="60.75" thickBot="1">
      <c r="A2" s="219" t="s">
        <v>157</v>
      </c>
      <c r="B2" s="220" t="s">
        <v>151</v>
      </c>
      <c r="C2" s="148" t="s">
        <v>178</v>
      </c>
      <c r="D2" s="223">
        <v>195</v>
      </c>
      <c r="E2" s="226">
        <v>17</v>
      </c>
    </row>
    <row r="3" spans="1:5" ht="75.75" thickBot="1">
      <c r="A3" s="221" t="s">
        <v>179</v>
      </c>
      <c r="B3" s="222" t="s">
        <v>174</v>
      </c>
      <c r="C3" s="147" t="s">
        <v>180</v>
      </c>
      <c r="D3" s="224">
        <v>100</v>
      </c>
      <c r="E3" s="225">
        <v>17</v>
      </c>
    </row>
    <row r="4" spans="1:5" ht="60.75" thickBot="1">
      <c r="A4" s="230" t="s">
        <v>159</v>
      </c>
      <c r="B4" s="231" t="s">
        <v>152</v>
      </c>
      <c r="C4" s="232" t="s">
        <v>181</v>
      </c>
      <c r="D4" s="223">
        <v>90</v>
      </c>
      <c r="E4" s="226">
        <v>17</v>
      </c>
    </row>
    <row r="5" spans="1:5" ht="24" thickBot="1">
      <c r="A5" s="1"/>
      <c r="B5" s="2"/>
      <c r="C5" s="227" t="s">
        <v>145</v>
      </c>
      <c r="D5" s="233">
        <v>385</v>
      </c>
      <c r="E5" s="234">
        <v>51</v>
      </c>
    </row>
  </sheetData>
  <phoneticPr fontId="1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Central Components summary</vt:lpstr>
      <vt:lpstr>Central Components</vt:lpstr>
      <vt:lpstr>Producers Summary</vt:lpstr>
      <vt:lpstr>New Producers</vt:lpstr>
      <vt:lpstr>Existing UIC producers </vt:lpstr>
      <vt:lpstr>NRT only new Producers</vt:lpstr>
      <vt:lpstr>NRT only UIC Producers</vt:lpstr>
      <vt:lpstr>Compared Results</vt:lpstr>
      <vt:lpstr>Feuil1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2012-05-13T01:32:51Z</cp:lastPrinted>
  <dcterms:created xsi:type="dcterms:W3CDTF">2006-09-16T00:00:00Z</dcterms:created>
  <dcterms:modified xsi:type="dcterms:W3CDTF">2012-05-13T01:32:58Z</dcterms:modified>
</cp:coreProperties>
</file>