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600" windowHeight="10035"/>
  </bookViews>
  <sheets>
    <sheet name="I and E Summary" sheetId="1" r:id="rId1"/>
    <sheet name="Phase Two costs" sheetId="2" r:id="rId2"/>
    <sheet name="Staff costs" sheetId="3" r:id="rId3"/>
    <sheet name="Computer services" sheetId="4" r:id="rId4"/>
    <sheet name="Technical Services" sheetId="5" r:id="rId5"/>
    <sheet name="Admin services" sheetId="6" r:id="rId6"/>
  </sheets>
  <calcPr calcId="114210"/>
</workbook>
</file>

<file path=xl/calcChain.xml><?xml version="1.0" encoding="utf-8"?>
<calcChain xmlns="http://schemas.openxmlformats.org/spreadsheetml/2006/main">
  <c r="I22" i="3"/>
  <c r="H22"/>
  <c r="G22"/>
  <c r="H20"/>
  <c r="I20"/>
  <c r="G20"/>
  <c r="H13" i="6"/>
  <c r="G13"/>
  <c r="F13"/>
  <c r="H10"/>
  <c r="G10"/>
  <c r="F10"/>
  <c r="E3" i="1"/>
  <c r="E10"/>
  <c r="E15"/>
  <c r="D3"/>
  <c r="D10"/>
  <c r="D15"/>
  <c r="C3"/>
  <c r="C10"/>
  <c r="C15"/>
  <c r="A13"/>
  <c r="A12"/>
  <c r="H26" i="4"/>
  <c r="H28"/>
  <c r="G26"/>
  <c r="G28"/>
  <c r="H5" i="6"/>
  <c r="G5"/>
  <c r="F5"/>
  <c r="H7"/>
  <c r="G7"/>
  <c r="F7"/>
  <c r="E41" i="2"/>
  <c r="D41"/>
  <c r="C41"/>
  <c r="B50"/>
  <c r="B49"/>
  <c r="B48"/>
  <c r="B47"/>
  <c r="G29" i="4"/>
  <c r="G31"/>
  <c r="H29"/>
  <c r="H31"/>
  <c r="I16" i="3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8"/>
  <c r="H8"/>
  <c r="G8"/>
  <c r="I7"/>
  <c r="H7"/>
  <c r="G7"/>
  <c r="I6"/>
  <c r="H6"/>
  <c r="G6"/>
  <c r="C9" i="4"/>
  <c r="C10"/>
  <c r="G39" i="3"/>
  <c r="G42"/>
  <c r="I39"/>
  <c r="I42"/>
  <c r="H39"/>
  <c r="H42"/>
  <c r="B51" i="2"/>
  <c r="H13" i="1"/>
  <c r="G13"/>
  <c r="F13"/>
  <c r="C12" i="4"/>
  <c r="C14"/>
  <c r="G8" i="1"/>
  <c r="H8"/>
  <c r="H7"/>
  <c r="G7"/>
  <c r="F7"/>
  <c r="I33" i="3"/>
  <c r="H33"/>
  <c r="G33"/>
  <c r="I30"/>
  <c r="H30"/>
  <c r="G30"/>
  <c r="I27"/>
  <c r="H27"/>
  <c r="G27"/>
  <c r="I18"/>
  <c r="H18"/>
  <c r="G18"/>
  <c r="E43" i="2"/>
  <c r="E45"/>
  <c r="C43"/>
  <c r="D43"/>
  <c r="D45"/>
  <c r="C45"/>
  <c r="I35" i="3"/>
  <c r="G35"/>
  <c r="F5" i="1"/>
  <c r="F12"/>
  <c r="H4"/>
  <c r="G4"/>
  <c r="F4"/>
  <c r="H35" i="3"/>
  <c r="F26" i="4"/>
  <c r="H5" i="1"/>
  <c r="H12"/>
  <c r="B52" i="2"/>
  <c r="G5" i="1"/>
  <c r="G12"/>
  <c r="F28" i="4"/>
  <c r="D26"/>
  <c r="E26"/>
  <c r="F29"/>
  <c r="F31"/>
  <c r="H6" i="1"/>
  <c r="E28" i="4"/>
  <c r="D28"/>
  <c r="H10" i="1"/>
  <c r="H15"/>
  <c r="H23"/>
  <c r="H19"/>
  <c r="D29" i="4"/>
  <c r="D31"/>
  <c r="F6" i="1"/>
  <c r="E29" i="4"/>
  <c r="E31"/>
  <c r="G6" i="1"/>
  <c r="G19"/>
  <c r="G10"/>
  <c r="G15"/>
  <c r="H18"/>
  <c r="G18"/>
  <c r="F8"/>
  <c r="F19"/>
  <c r="F10"/>
  <c r="F15"/>
  <c r="F18"/>
</calcChain>
</file>

<file path=xl/sharedStrings.xml><?xml version="1.0" encoding="utf-8"?>
<sst xmlns="http://schemas.openxmlformats.org/spreadsheetml/2006/main" count="141" uniqueCount="136">
  <si>
    <t>Total days per year</t>
  </si>
  <si>
    <t>Daily rate including expenses</t>
  </si>
  <si>
    <t>Cost at daily rate</t>
  </si>
  <si>
    <t>Expenditure</t>
  </si>
  <si>
    <t>Working groups</t>
  </si>
  <si>
    <t>Service Management Groups</t>
  </si>
  <si>
    <t>Supervisory Board</t>
  </si>
  <si>
    <t>Meets two times a year - 15 people - €1,200 a day including expenses</t>
  </si>
  <si>
    <t>Each SMG meets three  times a year - 12 people - 1 day work a month in addition - 15 days per person per year</t>
  </si>
  <si>
    <t>Each WG meets three times a year - 12 people - 0.5 day a month in addition - 9 days per person per year</t>
  </si>
  <si>
    <t>Total contracted staff expenditure</t>
  </si>
  <si>
    <t>SB, SMG and WG staff costs</t>
  </si>
  <si>
    <t>Contracted staff costs</t>
  </si>
  <si>
    <t>Staff costs are covered under staff costs tab</t>
  </si>
  <si>
    <t>Technical service equipment costs</t>
  </si>
  <si>
    <t>Membership service</t>
  </si>
  <si>
    <t>Notification service</t>
  </si>
  <si>
    <t>Data quality service</t>
  </si>
  <si>
    <t>Administrative services costs</t>
  </si>
  <si>
    <t>Total cost</t>
  </si>
  <si>
    <t>Total cost per year</t>
  </si>
  <si>
    <t>Made up of:</t>
  </si>
  <si>
    <t>Total operational computer services</t>
  </si>
  <si>
    <t>Operational computer service</t>
  </si>
  <si>
    <t>Entity service costs</t>
  </si>
  <si>
    <t>Phase Two Implementation</t>
  </si>
  <si>
    <t>Phase Two transition</t>
  </si>
  <si>
    <t>Free sector supply of SB, SMG and WG members</t>
  </si>
  <si>
    <t>- Retail technical services</t>
  </si>
  <si>
    <t>- RU/IM technical services</t>
  </si>
  <si>
    <t>- Path request</t>
  </si>
  <si>
    <t>- Train status</t>
  </si>
  <si>
    <t>- Timetable</t>
  </si>
  <si>
    <t>- Tariffs</t>
  </si>
  <si>
    <t>- Reservation</t>
  </si>
  <si>
    <t>- Fulfilment and after-sales</t>
  </si>
  <si>
    <t>Validate cash-flow estimates</t>
  </si>
  <si>
    <t>Support RUs and IMs</t>
  </si>
  <si>
    <t>Validate source of working capital</t>
  </si>
  <si>
    <t>Validate governance rules</t>
  </si>
  <si>
    <t>Determine stakeholder nominee process</t>
  </si>
  <si>
    <t>Submit all remaining Phase One CRs</t>
  </si>
  <si>
    <t>Request individual RU and IM plans</t>
  </si>
  <si>
    <t>Validate governance legal options</t>
  </si>
  <si>
    <t>Prepare service tenders</t>
  </si>
  <si>
    <t>Set up Phase Two implementation team</t>
  </si>
  <si>
    <t>Create entity</t>
  </si>
  <si>
    <t>Legal, etc costs</t>
  </si>
  <si>
    <t>Organise nominations for SB and SMGs</t>
  </si>
  <si>
    <t>Bring services into operation</t>
  </si>
  <si>
    <t>Pass control to entity</t>
  </si>
  <si>
    <t>- Membership service</t>
  </si>
  <si>
    <t>- Notification/registry service</t>
  </si>
  <si>
    <t>- Data quality service</t>
  </si>
  <si>
    <t>- Retail technical service</t>
  </si>
  <si>
    <t>- RU/IM technical service</t>
  </si>
  <si>
    <t>- Administrative service</t>
  </si>
  <si>
    <t>Prepare consolidated RU and IM plans</t>
  </si>
  <si>
    <t>Phase Two costs</t>
  </si>
  <si>
    <t>Net entity management costs</t>
  </si>
  <si>
    <t>Total net cost</t>
  </si>
  <si>
    <t xml:space="preserve">TSI operational    </t>
  </si>
  <si>
    <t>Total days Phase Two transition</t>
  </si>
  <si>
    <t>Total cost Phase Two transition</t>
  </si>
  <si>
    <t>Total days overall</t>
  </si>
  <si>
    <t>Total cost overall</t>
  </si>
  <si>
    <t>Total cost Phase Two implementation</t>
  </si>
  <si>
    <t>Cost including contingency</t>
  </si>
  <si>
    <t>Total days Phase Two implementation</t>
  </si>
  <si>
    <t>- Operational computer services</t>
  </si>
  <si>
    <t>Sub-total</t>
  </si>
  <si>
    <t>Contingency</t>
  </si>
  <si>
    <t>Retail reference data service</t>
  </si>
  <si>
    <t>CRD repository data service</t>
  </si>
  <si>
    <t>RU/IM reference data service</t>
  </si>
  <si>
    <t>Annual service charges</t>
  </si>
  <si>
    <t>Service development cost analysis</t>
  </si>
  <si>
    <t>Total  computer services cost of development</t>
  </si>
  <si>
    <t>Notification service (contracted over 5 years)</t>
  </si>
  <si>
    <t>Data quality service (contracted over 5 years)</t>
  </si>
  <si>
    <t>Annualised service development charge contracted over 5 years</t>
  </si>
  <si>
    <t>RU/IM reference data service (contracted over 5 years)</t>
  </si>
  <si>
    <t>CRD repository data service (contracted over 5 years)</t>
  </si>
  <si>
    <t>- Retail reference data service</t>
  </si>
  <si>
    <t>- RU/IM reference data service</t>
  </si>
  <si>
    <t>- CRD repository service</t>
  </si>
  <si>
    <t>Total contracted FTEs</t>
  </si>
  <si>
    <t>% time</t>
  </si>
  <si>
    <t>- IT and reference data</t>
  </si>
  <si>
    <t>Daily rate € including €200/day expenses</t>
  </si>
  <si>
    <t>General Manager €800 + €100/day expenses</t>
  </si>
  <si>
    <t>SMG chairs €700 + €200/day expenses</t>
  </si>
  <si>
    <t>WG chairs €700 + €200/day expenses</t>
  </si>
  <si>
    <t>Contracted staff</t>
  </si>
  <si>
    <t>Days</t>
  </si>
  <si>
    <t>€</t>
  </si>
  <si>
    <t>Determine nomination rules for SB</t>
  </si>
  <si>
    <t>Confirm proposal for Working Groups</t>
  </si>
  <si>
    <t>Project management of continuing RU/IM works</t>
  </si>
  <si>
    <t>Project management of continuing FSM works</t>
  </si>
  <si>
    <t>Project management</t>
  </si>
  <si>
    <t>Project Management</t>
  </si>
  <si>
    <t>Procure and supervise the delivery of these services</t>
  </si>
  <si>
    <t>Draft service contracts and SLAs</t>
  </si>
  <si>
    <t>Start discussions with potential suppliers</t>
  </si>
  <si>
    <t>Administrative service provision cost</t>
  </si>
  <si>
    <t>Stakeholder WG chairs now paid by TAP governance</t>
  </si>
  <si>
    <t>Half of WG chair activity escaped  by stakeholders</t>
  </si>
  <si>
    <t>Includes incidental room costs for GM</t>
  </si>
  <si>
    <t>Cost of sale to service provider to fund the development</t>
  </si>
  <si>
    <t>This assumes 7% interest on loan reducing over 5 years</t>
  </si>
  <si>
    <t>Annual service provision cost committed over 5 years contract</t>
  </si>
  <si>
    <t>Development cost figures are taken from the Architecture workstream</t>
  </si>
  <si>
    <t xml:space="preserve">     Market provision - not provided by the governance entity</t>
  </si>
  <si>
    <t>Total free sector staff supply</t>
  </si>
  <si>
    <t>Total development cost to service providers</t>
  </si>
  <si>
    <t>Retail reference data service (contracted over 5 years)</t>
  </si>
  <si>
    <t>CCG Common Interface costs</t>
  </si>
  <si>
    <t>Protocol conversion costs</t>
  </si>
  <si>
    <t xml:space="preserve">     CCG provision - not provided by the governance entity</t>
  </si>
  <si>
    <t>RU/IM support cost included in CRD repository support charge</t>
  </si>
  <si>
    <t>Data service costs include €33,000 service provider support and service management costs per service in addition to computer system operational cost</t>
  </si>
  <si>
    <t>Existing costs transferred to governance entity</t>
  </si>
  <si>
    <t>Total existing costs transferred</t>
  </si>
  <si>
    <t>meetings</t>
  </si>
  <si>
    <t>SB/SMG/WG room costs - €500/meeting</t>
  </si>
  <si>
    <t>times</t>
  </si>
  <si>
    <t>Travel costs for SMG members - €600/person</t>
  </si>
  <si>
    <t>11 people * 3 meetings * 3 SMGs</t>
  </si>
  <si>
    <t>Admin FTEs at 220 days a year</t>
  </si>
  <si>
    <t>Document management system</t>
  </si>
  <si>
    <t xml:space="preserve">  working days per year</t>
  </si>
  <si>
    <t>Less travel on average than SMG and WG chairs</t>
  </si>
  <si>
    <t>Annual rate € including expenses per FTE</t>
  </si>
  <si>
    <t>Typical membership</t>
  </si>
  <si>
    <t>Annual fee in €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</si>
</sst>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 ;[Red]\-#,##0\ "/>
  </numFmts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9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wrapText="1"/>
    </xf>
    <xf numFmtId="1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/>
    <xf numFmtId="9" fontId="0" fillId="0" borderId="0" xfId="0" applyNumberFormat="1" applyAlignment="1">
      <alignment wrapText="1"/>
    </xf>
    <xf numFmtId="0" fontId="1" fillId="0" borderId="0" xfId="0" applyFont="1"/>
    <xf numFmtId="3" fontId="0" fillId="2" borderId="0" xfId="0" applyNumberFormat="1" applyFill="1"/>
    <xf numFmtId="2" fontId="1" fillId="0" borderId="0" xfId="0" applyNumberFormat="1" applyFont="1" applyAlignment="1">
      <alignment wrapText="1"/>
    </xf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quotePrefix="1" applyNumberFormat="1" applyAlignment="1">
      <alignment wrapText="1"/>
    </xf>
    <xf numFmtId="164" fontId="0" fillId="0" borderId="0" xfId="0" applyNumberFormat="1" applyFill="1"/>
    <xf numFmtId="0" fontId="0" fillId="0" borderId="0" xfId="0" applyAlignment="1">
      <alignment horizontal="right"/>
    </xf>
    <xf numFmtId="3" fontId="0" fillId="0" borderId="1" xfId="0" applyNumberFormat="1" applyFill="1" applyBorder="1"/>
    <xf numFmtId="2" fontId="0" fillId="0" borderId="0" xfId="0" applyNumberFormat="1"/>
    <xf numFmtId="2" fontId="0" fillId="0" borderId="0" xfId="0" applyNumberFormat="1" applyAlignment="1">
      <alignment horizontal="right" wrapText="1"/>
    </xf>
    <xf numFmtId="2" fontId="0" fillId="0" borderId="0" xfId="0" applyNumberFormat="1" applyFont="1" applyAlignment="1">
      <alignment wrapText="1"/>
    </xf>
    <xf numFmtId="3" fontId="0" fillId="0" borderId="0" xfId="0" applyNumberFormat="1" applyAlignment="1">
      <alignment horizontal="right" wrapText="1"/>
    </xf>
    <xf numFmtId="2" fontId="0" fillId="0" borderId="0" xfId="0" applyNumberForma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9" fontId="0" fillId="0" borderId="0" xfId="0" applyNumberFormat="1" applyFill="1"/>
    <xf numFmtId="3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ill="1"/>
    <xf numFmtId="2" fontId="2" fillId="0" borderId="0" xfId="0" applyNumberFormat="1" applyFont="1" applyAlignment="1">
      <alignment wrapText="1"/>
    </xf>
    <xf numFmtId="3" fontId="0" fillId="2" borderId="1" xfId="0" applyNumberFormat="1" applyFill="1" applyBorder="1"/>
    <xf numFmtId="3" fontId="0" fillId="0" borderId="0" xfId="0" applyNumberFormat="1" applyFill="1" applyBorder="1"/>
    <xf numFmtId="0" fontId="0" fillId="0" borderId="0" xfId="0" quotePrefix="1"/>
    <xf numFmtId="0" fontId="0" fillId="0" borderId="0" xfId="0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20</xdr:row>
      <xdr:rowOff>19050</xdr:rowOff>
    </xdr:from>
    <xdr:to>
      <xdr:col>5</xdr:col>
      <xdr:colOff>85725</xdr:colOff>
      <xdr:row>20</xdr:row>
      <xdr:rowOff>180975</xdr:rowOff>
    </xdr:to>
    <xdr:sp macro="" textlink="">
      <xdr:nvSpPr>
        <xdr:cNvPr id="2" name="Oval 1"/>
        <xdr:cNvSpPr/>
      </xdr:nvSpPr>
      <xdr:spPr>
        <a:xfrm>
          <a:off x="5800725" y="3829050"/>
          <a:ext cx="161925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/>
  </sheetViews>
  <sheetFormatPr baseColWidth="10" defaultColWidth="9.140625" defaultRowHeight="15"/>
  <cols>
    <col min="1" max="1" width="45.28515625" style="13" customWidth="1"/>
    <col min="2" max="15" width="10.7109375" customWidth="1"/>
  </cols>
  <sheetData>
    <row r="1" spans="1:8"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</row>
    <row r="2" spans="1:8">
      <c r="A2" s="14" t="s">
        <v>3</v>
      </c>
      <c r="B2" s="8"/>
    </row>
    <row r="3" spans="1:8">
      <c r="A3" s="13" t="s">
        <v>58</v>
      </c>
      <c r="C3" s="6">
        <f ca="1">'Phase Two costs'!C45</f>
        <v>180300</v>
      </c>
      <c r="D3" s="6">
        <f ca="1">'Phase Two costs'!D45</f>
        <v>564900</v>
      </c>
      <c r="E3" s="6">
        <f ca="1">'Phase Two costs'!E45</f>
        <v>189000</v>
      </c>
    </row>
    <row r="4" spans="1:8">
      <c r="A4" s="13" t="s">
        <v>12</v>
      </c>
      <c r="E4" s="6"/>
      <c r="F4" s="6">
        <f ca="1">'Staff costs'!G22</f>
        <v>742500.00000000023</v>
      </c>
      <c r="G4" s="6">
        <f ca="1">'Staff costs'!H22</f>
        <v>763125.00000000023</v>
      </c>
      <c r="H4" s="6">
        <f ca="1">'Staff costs'!I22</f>
        <v>783750.00000000023</v>
      </c>
    </row>
    <row r="5" spans="1:8">
      <c r="A5" s="13" t="s">
        <v>11</v>
      </c>
      <c r="E5" s="6"/>
      <c r="F5" s="6">
        <f ca="1">'Staff costs'!G35</f>
        <v>1202400</v>
      </c>
      <c r="G5" s="6">
        <f ca="1">'Staff costs'!H35</f>
        <v>1234800</v>
      </c>
      <c r="H5" s="6">
        <f ca="1">'Staff costs'!I35</f>
        <v>1267200</v>
      </c>
    </row>
    <row r="6" spans="1:8">
      <c r="A6" s="13" t="s">
        <v>23</v>
      </c>
      <c r="E6" s="6"/>
      <c r="F6" s="6">
        <f ca="1">'Computer services'!D31</f>
        <v>411240</v>
      </c>
      <c r="G6" s="6">
        <f ca="1">'Computer services'!E31</f>
        <v>411240</v>
      </c>
      <c r="H6" s="6">
        <f ca="1">'Computer services'!F31</f>
        <v>411240</v>
      </c>
    </row>
    <row r="7" spans="1:8">
      <c r="A7" s="13" t="s">
        <v>14</v>
      </c>
      <c r="E7" s="6"/>
      <c r="F7" s="6">
        <f ca="1">'Technical Services'!F5</f>
        <v>10000</v>
      </c>
      <c r="G7" s="6">
        <f ca="1">'Technical Services'!G5</f>
        <v>10000</v>
      </c>
      <c r="H7" s="6">
        <f ca="1">'Technical Services'!H5</f>
        <v>10000</v>
      </c>
    </row>
    <row r="8" spans="1:8">
      <c r="A8" s="13" t="s">
        <v>18</v>
      </c>
      <c r="D8" s="6"/>
      <c r="E8" s="6"/>
      <c r="F8" s="6">
        <f ca="1">'Admin services'!F13</f>
        <v>157600</v>
      </c>
      <c r="G8" s="6">
        <f ca="1">'Admin services'!G13</f>
        <v>164200</v>
      </c>
      <c r="H8" s="6">
        <f ca="1">'Admin services'!H13</f>
        <v>164200</v>
      </c>
    </row>
    <row r="10" spans="1:8">
      <c r="A10" s="13" t="s">
        <v>20</v>
      </c>
      <c r="C10" s="6">
        <f t="shared" ref="C10:H10" si="0">SUM(C3:C9)</f>
        <v>180300</v>
      </c>
      <c r="D10" s="6">
        <f t="shared" si="0"/>
        <v>564900</v>
      </c>
      <c r="E10" s="6">
        <f t="shared" si="0"/>
        <v>189000</v>
      </c>
      <c r="F10" s="6">
        <f t="shared" si="0"/>
        <v>2523740</v>
      </c>
      <c r="G10" s="6">
        <f t="shared" si="0"/>
        <v>2583365</v>
      </c>
      <c r="H10" s="6">
        <f t="shared" si="0"/>
        <v>2636390</v>
      </c>
    </row>
    <row r="11" spans="1:8">
      <c r="C11" s="6"/>
      <c r="D11" s="6"/>
      <c r="E11" s="6"/>
      <c r="F11" s="6"/>
      <c r="G11" s="6"/>
      <c r="H11" s="6"/>
    </row>
    <row r="12" spans="1:8">
      <c r="A12" s="13" t="str">
        <f ca="1">'Staff costs'!A24</f>
        <v>Free sector supply of SB, SMG and WG members</v>
      </c>
      <c r="E12" s="6"/>
      <c r="F12" s="6">
        <f>F5</f>
        <v>1202400</v>
      </c>
      <c r="G12" s="6">
        <f>G5</f>
        <v>1234800</v>
      </c>
      <c r="H12" s="6">
        <f>H5</f>
        <v>1267200</v>
      </c>
    </row>
    <row r="13" spans="1:8">
      <c r="A13" s="13" t="str">
        <f ca="1">'Staff costs'!A37</f>
        <v>Existing costs transferred to governance entity</v>
      </c>
      <c r="E13" s="6"/>
      <c r="F13" s="6">
        <f ca="1">'Staff costs'!G42</f>
        <v>148500</v>
      </c>
      <c r="G13" s="6">
        <f ca="1">'Staff costs'!H42</f>
        <v>152625</v>
      </c>
      <c r="H13" s="6">
        <f ca="1">'Staff costs'!I42</f>
        <v>156750</v>
      </c>
    </row>
    <row r="14" spans="1:8">
      <c r="E14" s="6"/>
      <c r="F14" s="6"/>
      <c r="G14" s="6"/>
      <c r="H14" s="6"/>
    </row>
    <row r="15" spans="1:8">
      <c r="A15" s="13" t="s">
        <v>60</v>
      </c>
      <c r="C15" s="9">
        <f t="shared" ref="C15:H15" si="1">C10-C12</f>
        <v>180300</v>
      </c>
      <c r="D15" s="9">
        <f t="shared" si="1"/>
        <v>564900</v>
      </c>
      <c r="E15" s="9">
        <f t="shared" si="1"/>
        <v>189000</v>
      </c>
      <c r="F15" s="9">
        <f t="shared" si="1"/>
        <v>1321340</v>
      </c>
      <c r="G15" s="9">
        <f t="shared" si="1"/>
        <v>1348565</v>
      </c>
      <c r="H15" s="9">
        <f t="shared" si="1"/>
        <v>1369190</v>
      </c>
    </row>
    <row r="17" spans="1:11">
      <c r="A17" s="13" t="s">
        <v>21</v>
      </c>
    </row>
    <row r="18" spans="1:11">
      <c r="A18" s="13" t="s">
        <v>59</v>
      </c>
      <c r="E18" s="6"/>
      <c r="F18" s="6">
        <f>F15-F19</f>
        <v>742500</v>
      </c>
      <c r="G18" s="6">
        <f>G15-G19</f>
        <v>763125</v>
      </c>
      <c r="H18" s="6">
        <f>H15-H19</f>
        <v>783750</v>
      </c>
    </row>
    <row r="19" spans="1:11">
      <c r="A19" s="13" t="s">
        <v>24</v>
      </c>
      <c r="E19" s="6"/>
      <c r="F19" s="6">
        <f>SUM(F6:F8)</f>
        <v>578840</v>
      </c>
      <c r="G19" s="6">
        <f>SUM(G6:G8)</f>
        <v>585440</v>
      </c>
      <c r="H19" s="6">
        <f>SUM(H6:H8)</f>
        <v>585440</v>
      </c>
    </row>
    <row r="20" spans="1:11">
      <c r="E20" s="6"/>
      <c r="F20" s="6"/>
      <c r="G20" s="6"/>
      <c r="H20" s="6"/>
    </row>
    <row r="21" spans="1:11">
      <c r="E21" s="17" t="s">
        <v>61</v>
      </c>
    </row>
    <row r="22" spans="1:11">
      <c r="A22" s="24"/>
      <c r="B22" s="12"/>
      <c r="C22" s="12"/>
      <c r="D22" s="12"/>
      <c r="E22" s="12"/>
      <c r="F22" s="12"/>
      <c r="G22" s="17" t="s">
        <v>134</v>
      </c>
      <c r="H22">
        <v>350</v>
      </c>
      <c r="I22" s="12"/>
      <c r="J22" s="12"/>
      <c r="K22" s="12"/>
    </row>
    <row r="23" spans="1:11">
      <c r="A23" s="25"/>
      <c r="B23" s="26"/>
      <c r="C23" s="12"/>
      <c r="D23" s="11"/>
      <c r="E23" s="11"/>
      <c r="F23" s="12"/>
      <c r="G23" s="34" t="s">
        <v>135</v>
      </c>
      <c r="H23" s="11">
        <f>ROUND(H15/H22,-2)</f>
        <v>3900</v>
      </c>
      <c r="I23" s="12"/>
      <c r="J23" s="12"/>
      <c r="K23" s="12"/>
    </row>
    <row r="24" spans="1:11">
      <c r="A24" s="25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>
      <c r="A25" s="25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>
      <c r="A26" s="25"/>
      <c r="B26" s="25"/>
      <c r="C26" s="25"/>
      <c r="D26" s="25"/>
      <c r="E26" s="25"/>
      <c r="F26" s="27"/>
      <c r="G26" s="27"/>
      <c r="H26" s="27"/>
      <c r="I26" s="12"/>
      <c r="J26" s="12"/>
      <c r="K26" s="12"/>
    </row>
    <row r="27" spans="1:11">
      <c r="A27" s="25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>
      <c r="A28" s="25"/>
      <c r="B28" s="12"/>
      <c r="C28" s="12"/>
      <c r="D28" s="12"/>
      <c r="E28" s="11"/>
      <c r="F28" s="11"/>
      <c r="G28" s="11"/>
      <c r="H28" s="11"/>
      <c r="I28" s="12"/>
      <c r="J28" s="12"/>
      <c r="K28" s="12"/>
    </row>
    <row r="29" spans="1:11">
      <c r="A29" s="25"/>
      <c r="B29" s="12"/>
      <c r="C29" s="12"/>
      <c r="D29" s="12"/>
      <c r="E29" s="11"/>
      <c r="F29" s="11"/>
      <c r="G29" s="11"/>
      <c r="H29" s="11"/>
      <c r="I29" s="12"/>
      <c r="J29" s="12"/>
      <c r="K29" s="12"/>
    </row>
    <row r="30" spans="1:11">
      <c r="A30" s="25"/>
      <c r="B30" s="12"/>
      <c r="C30" s="12"/>
      <c r="D30" s="12"/>
      <c r="E30" s="11"/>
      <c r="F30" s="11"/>
      <c r="G30" s="11"/>
      <c r="H30" s="11"/>
      <c r="I30" s="12"/>
      <c r="J30" s="12"/>
      <c r="K30" s="12"/>
    </row>
    <row r="31" spans="1:11">
      <c r="A31" s="25"/>
      <c r="B31" s="12"/>
      <c r="C31" s="12"/>
      <c r="D31" s="12"/>
      <c r="E31" s="11"/>
      <c r="F31" s="11"/>
      <c r="G31" s="11"/>
      <c r="H31" s="11"/>
      <c r="I31" s="12"/>
      <c r="J31" s="12"/>
      <c r="K31" s="12"/>
    </row>
    <row r="32" spans="1:11">
      <c r="A32" s="25"/>
      <c r="B32" s="12"/>
      <c r="C32" s="12"/>
      <c r="D32" s="12"/>
      <c r="E32" s="11"/>
      <c r="F32" s="11"/>
      <c r="G32" s="11"/>
      <c r="H32" s="11"/>
      <c r="I32" s="12"/>
      <c r="J32" s="12"/>
      <c r="K32" s="12"/>
    </row>
    <row r="33" spans="1:11">
      <c r="A33" s="25"/>
      <c r="B33" s="12"/>
      <c r="C33" s="12"/>
      <c r="D33" s="12"/>
      <c r="E33" s="11"/>
      <c r="F33" s="11"/>
      <c r="G33" s="11"/>
      <c r="H33" s="11"/>
      <c r="I33" s="12"/>
      <c r="J33" s="12"/>
      <c r="K33" s="12"/>
    </row>
    <row r="34" spans="1:11">
      <c r="A34" s="25"/>
      <c r="B34" s="12"/>
      <c r="C34" s="11"/>
      <c r="D34" s="11"/>
      <c r="E34" s="11"/>
      <c r="F34" s="11"/>
      <c r="G34" s="11"/>
      <c r="H34" s="11"/>
      <c r="I34" s="12"/>
      <c r="J34" s="12"/>
      <c r="K34" s="12"/>
    </row>
    <row r="35" spans="1:11">
      <c r="A35" s="25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>
      <c r="A36" s="24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>
      <c r="A37" s="28"/>
      <c r="B37" s="12"/>
      <c r="C37" s="29"/>
      <c r="D37" s="29"/>
      <c r="E37" s="29"/>
      <c r="F37" s="29"/>
      <c r="G37" s="29"/>
      <c r="H37" s="29"/>
      <c r="I37" s="12"/>
      <c r="J37" s="12"/>
      <c r="K37" s="12"/>
    </row>
    <row r="38" spans="1:11">
      <c r="A38" s="25"/>
      <c r="B38" s="12"/>
      <c r="C38" s="29"/>
      <c r="D38" s="29"/>
      <c r="E38" s="29"/>
      <c r="F38" s="29"/>
      <c r="G38" s="29"/>
      <c r="H38" s="29"/>
      <c r="I38" s="12"/>
      <c r="J38" s="12"/>
      <c r="K38" s="12"/>
    </row>
    <row r="39" spans="1:11">
      <c r="A39" s="25"/>
      <c r="B39" s="12"/>
      <c r="C39" s="12"/>
      <c r="D39" s="12"/>
      <c r="E39" s="12"/>
      <c r="F39" s="12"/>
      <c r="G39" s="12"/>
      <c r="H39" s="12"/>
      <c r="I39" s="12"/>
      <c r="J39" s="12"/>
      <c r="K39" s="12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&amp;C&amp;"-,Bold"&amp;14Income and Expenditure Summary</oddHeader>
    <oddFooter>&amp;L&amp;F&amp;C&amp;P of &amp;N&amp;R&amp;T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>
      <selection activeCell="A27" sqref="A27"/>
    </sheetView>
  </sheetViews>
  <sheetFormatPr baseColWidth="10" defaultColWidth="9.140625" defaultRowHeight="15"/>
  <cols>
    <col min="1" max="1" width="50.140625" style="3" customWidth="1"/>
    <col min="2" max="2" width="10.7109375" style="3" customWidth="1"/>
    <col min="3" max="14" width="10.7109375" customWidth="1"/>
  </cols>
  <sheetData>
    <row r="1" spans="1:8"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</row>
    <row r="3" spans="1:8">
      <c r="A3" s="10" t="s">
        <v>26</v>
      </c>
      <c r="B3" s="5"/>
      <c r="C3" s="6"/>
      <c r="D3" s="6"/>
      <c r="E3" s="6"/>
      <c r="F3" s="6"/>
      <c r="G3" s="6"/>
      <c r="H3" s="6"/>
    </row>
    <row r="4" spans="1:8">
      <c r="A4" s="21" t="s">
        <v>100</v>
      </c>
      <c r="B4" s="22" t="s">
        <v>94</v>
      </c>
      <c r="C4" s="6">
        <v>10</v>
      </c>
      <c r="D4" s="6">
        <v>10</v>
      </c>
      <c r="E4" s="6"/>
      <c r="F4" s="6"/>
      <c r="G4" s="6"/>
      <c r="H4" s="6"/>
    </row>
    <row r="5" spans="1:8">
      <c r="A5" s="3" t="s">
        <v>42</v>
      </c>
      <c r="B5" s="20"/>
      <c r="C5">
        <v>20</v>
      </c>
    </row>
    <row r="6" spans="1:8">
      <c r="A6" s="3" t="s">
        <v>37</v>
      </c>
      <c r="C6">
        <v>15</v>
      </c>
      <c r="D6">
        <v>15</v>
      </c>
    </row>
    <row r="7" spans="1:8">
      <c r="A7" s="3" t="s">
        <v>57</v>
      </c>
      <c r="D7">
        <v>30</v>
      </c>
    </row>
    <row r="8" spans="1:8">
      <c r="A8" s="3" t="s">
        <v>43</v>
      </c>
      <c r="C8">
        <v>20</v>
      </c>
    </row>
    <row r="9" spans="1:8">
      <c r="A9" s="3" t="s">
        <v>36</v>
      </c>
      <c r="C9">
        <v>5</v>
      </c>
    </row>
    <row r="10" spans="1:8">
      <c r="A10" s="3" t="s">
        <v>38</v>
      </c>
      <c r="C10">
        <v>5</v>
      </c>
    </row>
    <row r="11" spans="1:8">
      <c r="A11" s="3" t="s">
        <v>39</v>
      </c>
      <c r="C11">
        <v>10</v>
      </c>
    </row>
    <row r="12" spans="1:8" ht="15" customHeight="1">
      <c r="A12" s="3" t="s">
        <v>96</v>
      </c>
      <c r="D12">
        <v>5</v>
      </c>
    </row>
    <row r="13" spans="1:8">
      <c r="A13" s="3" t="s">
        <v>40</v>
      </c>
      <c r="D13">
        <v>5</v>
      </c>
    </row>
    <row r="14" spans="1:8">
      <c r="A14" s="3" t="s">
        <v>97</v>
      </c>
      <c r="D14">
        <v>5</v>
      </c>
    </row>
    <row r="15" spans="1:8" ht="15" customHeight="1">
      <c r="A15" s="23" t="s">
        <v>98</v>
      </c>
      <c r="C15">
        <v>50</v>
      </c>
      <c r="D15">
        <v>35</v>
      </c>
    </row>
    <row r="16" spans="1:8" ht="15" customHeight="1">
      <c r="A16" s="23" t="s">
        <v>99</v>
      </c>
      <c r="C16">
        <v>20</v>
      </c>
      <c r="D16">
        <v>5</v>
      </c>
    </row>
    <row r="17" spans="1:5">
      <c r="A17" s="3" t="s">
        <v>41</v>
      </c>
      <c r="C17">
        <v>10</v>
      </c>
    </row>
    <row r="18" spans="1:5">
      <c r="A18" s="3" t="s">
        <v>44</v>
      </c>
      <c r="D18">
        <v>50</v>
      </c>
    </row>
    <row r="19" spans="1:5">
      <c r="A19" s="3" t="s">
        <v>104</v>
      </c>
      <c r="D19">
        <v>10</v>
      </c>
    </row>
    <row r="20" spans="1:5">
      <c r="A20" s="3" t="s">
        <v>45</v>
      </c>
      <c r="D20">
        <v>5</v>
      </c>
    </row>
    <row r="22" spans="1:5">
      <c r="A22" s="10" t="s">
        <v>25</v>
      </c>
    </row>
    <row r="23" spans="1:5">
      <c r="A23" s="21" t="s">
        <v>101</v>
      </c>
      <c r="B23" s="20" t="s">
        <v>94</v>
      </c>
      <c r="D23">
        <v>20</v>
      </c>
      <c r="E23">
        <v>20</v>
      </c>
    </row>
    <row r="24" spans="1:5">
      <c r="A24" s="23" t="s">
        <v>98</v>
      </c>
      <c r="D24">
        <v>40</v>
      </c>
    </row>
    <row r="25" spans="1:5">
      <c r="A25" s="3" t="s">
        <v>46</v>
      </c>
      <c r="B25" s="20"/>
      <c r="D25">
        <v>20</v>
      </c>
    </row>
    <row r="26" spans="1:5">
      <c r="A26" s="3" t="s">
        <v>48</v>
      </c>
      <c r="D26">
        <v>10</v>
      </c>
    </row>
    <row r="27" spans="1:5">
      <c r="A27" s="3" t="s">
        <v>103</v>
      </c>
      <c r="D27">
        <v>50</v>
      </c>
    </row>
    <row r="28" spans="1:5" ht="15" customHeight="1">
      <c r="A28" s="3" t="s">
        <v>102</v>
      </c>
    </row>
    <row r="29" spans="1:5">
      <c r="A29" s="15" t="s">
        <v>51</v>
      </c>
      <c r="D29">
        <v>10</v>
      </c>
      <c r="E29">
        <v>5</v>
      </c>
    </row>
    <row r="30" spans="1:5">
      <c r="A30" s="15" t="s">
        <v>83</v>
      </c>
      <c r="D30">
        <v>30</v>
      </c>
      <c r="E30">
        <v>20</v>
      </c>
    </row>
    <row r="31" spans="1:5">
      <c r="A31" s="15" t="s">
        <v>84</v>
      </c>
      <c r="D31">
        <v>30</v>
      </c>
      <c r="E31">
        <v>20</v>
      </c>
    </row>
    <row r="32" spans="1:5">
      <c r="A32" s="15" t="s">
        <v>85</v>
      </c>
      <c r="D32">
        <v>10</v>
      </c>
      <c r="E32">
        <v>10</v>
      </c>
    </row>
    <row r="33" spans="1:5">
      <c r="A33" s="15" t="s">
        <v>52</v>
      </c>
      <c r="D33">
        <v>30</v>
      </c>
      <c r="E33">
        <v>30</v>
      </c>
    </row>
    <row r="34" spans="1:5">
      <c r="A34" s="15" t="s">
        <v>53</v>
      </c>
      <c r="D34">
        <v>20</v>
      </c>
      <c r="E34">
        <v>20</v>
      </c>
    </row>
    <row r="35" spans="1:5">
      <c r="A35" s="15" t="s">
        <v>54</v>
      </c>
      <c r="D35">
        <v>20</v>
      </c>
      <c r="E35">
        <v>10</v>
      </c>
    </row>
    <row r="36" spans="1:5">
      <c r="A36" s="15" t="s">
        <v>55</v>
      </c>
      <c r="D36">
        <v>20</v>
      </c>
      <c r="E36">
        <v>10</v>
      </c>
    </row>
    <row r="37" spans="1:5">
      <c r="A37" s="15" t="s">
        <v>56</v>
      </c>
      <c r="D37">
        <v>10</v>
      </c>
      <c r="E37">
        <v>5</v>
      </c>
    </row>
    <row r="38" spans="1:5">
      <c r="A38" s="3" t="s">
        <v>49</v>
      </c>
      <c r="E38">
        <v>20</v>
      </c>
    </row>
    <row r="39" spans="1:5">
      <c r="A39" s="3" t="s">
        <v>50</v>
      </c>
      <c r="E39">
        <v>5</v>
      </c>
    </row>
    <row r="41" spans="1:5">
      <c r="A41" s="3" t="s">
        <v>0</v>
      </c>
      <c r="B41" s="20" t="s">
        <v>94</v>
      </c>
      <c r="C41" s="4">
        <f>SUM(C4:C39)</f>
        <v>165</v>
      </c>
      <c r="D41" s="4">
        <f>SUM(D4:D39)</f>
        <v>495</v>
      </c>
      <c r="E41" s="4">
        <f>SUM(E4:E39)</f>
        <v>175</v>
      </c>
    </row>
    <row r="42" spans="1:5">
      <c r="A42" s="3" t="s">
        <v>1</v>
      </c>
      <c r="B42" s="20" t="s">
        <v>95</v>
      </c>
      <c r="C42" s="4">
        <v>850</v>
      </c>
      <c r="D42" s="4">
        <v>850</v>
      </c>
      <c r="E42" s="4">
        <v>900</v>
      </c>
    </row>
    <row r="43" spans="1:5">
      <c r="A43" s="3" t="s">
        <v>2</v>
      </c>
      <c r="B43" s="5"/>
      <c r="C43" s="6">
        <f>C42*C41</f>
        <v>140250</v>
      </c>
      <c r="D43" s="6">
        <f>D42*D41</f>
        <v>420750</v>
      </c>
      <c r="E43" s="6">
        <f>E42*E41</f>
        <v>157500</v>
      </c>
    </row>
    <row r="44" spans="1:5">
      <c r="A44" s="3" t="s">
        <v>47</v>
      </c>
      <c r="B44" s="5"/>
      <c r="C44" s="6">
        <v>10000</v>
      </c>
      <c r="D44" s="6">
        <v>50000</v>
      </c>
      <c r="E44" s="6">
        <v>0</v>
      </c>
    </row>
    <row r="45" spans="1:5">
      <c r="A45" s="3" t="s">
        <v>67</v>
      </c>
      <c r="B45" s="7">
        <v>0.2</v>
      </c>
      <c r="C45" s="9">
        <f>(1+$B45)*(C43+C44)</f>
        <v>180300</v>
      </c>
      <c r="D45" s="9">
        <f>(1+$B45)*(D43+D44)</f>
        <v>564900</v>
      </c>
      <c r="E45" s="9">
        <f>(1+$B45)*(E43+E44)</f>
        <v>189000</v>
      </c>
    </row>
    <row r="47" spans="1:5">
      <c r="A47" s="3" t="s">
        <v>62</v>
      </c>
      <c r="B47" s="4">
        <f>SUM(C4:C20)+SUM(D4:D20)</f>
        <v>340</v>
      </c>
    </row>
    <row r="48" spans="1:5">
      <c r="A48" s="3" t="s">
        <v>63</v>
      </c>
      <c r="B48" s="6">
        <f>1.2*(SUM(C4:C21)*C42+SUM(D4:D21)*D42+C44)</f>
        <v>358800</v>
      </c>
    </row>
    <row r="49" spans="1:2">
      <c r="A49" s="3" t="s">
        <v>68</v>
      </c>
      <c r="B49" s="4">
        <f>SUM(D23:D39)+SUM(E23:E39)</f>
        <v>495</v>
      </c>
    </row>
    <row r="50" spans="1:2">
      <c r="A50" s="3" t="s">
        <v>66</v>
      </c>
      <c r="B50" s="6">
        <f>1.2*(SUM(D23:D39)*D42+SUM(E23:E39)*E42+D44+E44)</f>
        <v>575400</v>
      </c>
    </row>
    <row r="51" spans="1:2">
      <c r="A51" s="3" t="s">
        <v>64</v>
      </c>
      <c r="B51" s="4">
        <f>SUM(C41:E41)</f>
        <v>835</v>
      </c>
    </row>
    <row r="52" spans="1:2">
      <c r="A52" s="3" t="s">
        <v>65</v>
      </c>
      <c r="B52" s="6">
        <f>SUM(C45:E45)</f>
        <v>934200</v>
      </c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  <headerFooter>
    <oddHeader>&amp;C&amp;"-,Bold"&amp;14&amp;A</oddHeader>
    <oddFooter>&amp;L&amp;F&amp;C&amp;P of &amp;N&amp;R&amp;T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>
      <selection activeCell="A15" sqref="A15"/>
    </sheetView>
  </sheetViews>
  <sheetFormatPr baseColWidth="10" defaultColWidth="9.140625" defaultRowHeight="15"/>
  <cols>
    <col min="1" max="1" width="48.5703125" style="3" customWidth="1"/>
    <col min="2" max="15" width="10.7109375" customWidth="1"/>
  </cols>
  <sheetData>
    <row r="1" spans="1:9">
      <c r="B1" s="17" t="s">
        <v>87</v>
      </c>
      <c r="D1">
        <v>2012</v>
      </c>
      <c r="E1">
        <v>2013</v>
      </c>
      <c r="F1">
        <v>2014</v>
      </c>
      <c r="G1">
        <v>2015</v>
      </c>
      <c r="H1">
        <v>2016</v>
      </c>
      <c r="I1">
        <v>2017</v>
      </c>
    </row>
    <row r="2" spans="1:9">
      <c r="A2" s="10" t="s">
        <v>93</v>
      </c>
    </row>
    <row r="3" spans="1:9">
      <c r="A3" s="3" t="s">
        <v>90</v>
      </c>
      <c r="B3" s="1">
        <v>1</v>
      </c>
      <c r="D3" s="12"/>
      <c r="E3" s="12"/>
      <c r="F3" s="16"/>
      <c r="G3" s="19">
        <v>1</v>
      </c>
      <c r="H3" s="19">
        <v>1</v>
      </c>
      <c r="I3" s="19">
        <v>1</v>
      </c>
    </row>
    <row r="4" spans="1:9">
      <c r="A4" s="3" t="s">
        <v>132</v>
      </c>
      <c r="B4" s="1"/>
      <c r="D4" s="12"/>
      <c r="E4" s="12"/>
      <c r="F4" s="16"/>
      <c r="G4" s="19"/>
      <c r="H4" s="19"/>
      <c r="I4" s="19"/>
    </row>
    <row r="5" spans="1:9">
      <c r="A5" s="3" t="s">
        <v>91</v>
      </c>
      <c r="B5" s="1"/>
      <c r="D5" s="12"/>
      <c r="E5" s="12"/>
      <c r="F5" s="16"/>
      <c r="G5" s="19"/>
      <c r="H5" s="19"/>
      <c r="I5" s="19"/>
    </row>
    <row r="6" spans="1:9">
      <c r="A6" s="15" t="s">
        <v>69</v>
      </c>
      <c r="B6" s="1">
        <v>0.25</v>
      </c>
      <c r="D6" s="12"/>
      <c r="E6" s="12"/>
      <c r="F6" s="16"/>
      <c r="G6" s="19">
        <f>B6</f>
        <v>0.25</v>
      </c>
      <c r="H6" s="19">
        <f>B6</f>
        <v>0.25</v>
      </c>
      <c r="I6" s="19">
        <f>B6</f>
        <v>0.25</v>
      </c>
    </row>
    <row r="7" spans="1:9">
      <c r="A7" s="15" t="s">
        <v>28</v>
      </c>
      <c r="B7" s="1">
        <v>0.25</v>
      </c>
      <c r="D7" s="12"/>
      <c r="E7" s="12"/>
      <c r="F7" s="16"/>
      <c r="G7" s="19">
        <f t="shared" ref="G7:G16" si="0">B7</f>
        <v>0.25</v>
      </c>
      <c r="H7" s="19">
        <f t="shared" ref="H7:H16" si="1">B7</f>
        <v>0.25</v>
      </c>
      <c r="I7" s="19">
        <f t="shared" ref="I7:I16" si="2">B7</f>
        <v>0.25</v>
      </c>
    </row>
    <row r="8" spans="1:9">
      <c r="A8" s="15" t="s">
        <v>29</v>
      </c>
      <c r="B8" s="1">
        <v>0.75</v>
      </c>
      <c r="D8" s="12"/>
      <c r="E8" s="12"/>
      <c r="F8" s="16"/>
      <c r="G8" s="19">
        <f t="shared" si="0"/>
        <v>0.75</v>
      </c>
      <c r="H8" s="19">
        <f t="shared" si="1"/>
        <v>0.75</v>
      </c>
      <c r="I8" s="19">
        <f t="shared" si="2"/>
        <v>0.75</v>
      </c>
    </row>
    <row r="9" spans="1:9">
      <c r="A9" s="3" t="s">
        <v>92</v>
      </c>
      <c r="B9" s="1"/>
      <c r="D9" s="12"/>
      <c r="E9" s="12"/>
      <c r="F9" s="16"/>
      <c r="G9" s="19"/>
      <c r="H9" s="19"/>
      <c r="I9" s="19"/>
    </row>
    <row r="10" spans="1:9">
      <c r="A10" s="15" t="s">
        <v>30</v>
      </c>
      <c r="B10" s="1">
        <v>0.2</v>
      </c>
      <c r="D10" s="12"/>
      <c r="E10" s="12"/>
      <c r="F10" s="16"/>
      <c r="G10" s="19">
        <f t="shared" si="0"/>
        <v>0.2</v>
      </c>
      <c r="H10" s="19">
        <f t="shared" si="1"/>
        <v>0.2</v>
      </c>
      <c r="I10" s="19">
        <f t="shared" si="2"/>
        <v>0.2</v>
      </c>
    </row>
    <row r="11" spans="1:9">
      <c r="A11" s="15" t="s">
        <v>88</v>
      </c>
      <c r="B11" s="1">
        <v>0.2</v>
      </c>
      <c r="D11" s="12"/>
      <c r="E11" s="12"/>
      <c r="F11" s="16"/>
      <c r="G11" s="19">
        <f t="shared" si="0"/>
        <v>0.2</v>
      </c>
      <c r="H11" s="19">
        <f t="shared" si="1"/>
        <v>0.2</v>
      </c>
      <c r="I11" s="19">
        <f t="shared" si="2"/>
        <v>0.2</v>
      </c>
    </row>
    <row r="12" spans="1:9">
      <c r="A12" s="15" t="s">
        <v>31</v>
      </c>
      <c r="B12" s="1">
        <v>0.2</v>
      </c>
      <c r="D12" s="12"/>
      <c r="E12" s="12"/>
      <c r="F12" s="16"/>
      <c r="G12" s="19">
        <f t="shared" si="0"/>
        <v>0.2</v>
      </c>
      <c r="H12" s="19">
        <f t="shared" si="1"/>
        <v>0.2</v>
      </c>
      <c r="I12" s="19">
        <f t="shared" si="2"/>
        <v>0.2</v>
      </c>
    </row>
    <row r="13" spans="1:9">
      <c r="A13" s="15" t="s">
        <v>32</v>
      </c>
      <c r="B13" s="1">
        <v>0.2</v>
      </c>
      <c r="D13" s="12"/>
      <c r="E13" s="12"/>
      <c r="F13" s="16"/>
      <c r="G13" s="19">
        <f t="shared" si="0"/>
        <v>0.2</v>
      </c>
      <c r="H13" s="19">
        <f t="shared" si="1"/>
        <v>0.2</v>
      </c>
      <c r="I13" s="19">
        <f t="shared" si="2"/>
        <v>0.2</v>
      </c>
    </row>
    <row r="14" spans="1:9">
      <c r="A14" s="15" t="s">
        <v>33</v>
      </c>
      <c r="B14" s="1">
        <v>0.2</v>
      </c>
      <c r="D14" s="12"/>
      <c r="E14" s="12"/>
      <c r="F14" s="16"/>
      <c r="G14" s="19">
        <f t="shared" si="0"/>
        <v>0.2</v>
      </c>
      <c r="H14" s="19">
        <f t="shared" si="1"/>
        <v>0.2</v>
      </c>
      <c r="I14" s="19">
        <f t="shared" si="2"/>
        <v>0.2</v>
      </c>
    </row>
    <row r="15" spans="1:9">
      <c r="A15" s="15" t="s">
        <v>34</v>
      </c>
      <c r="B15" s="1">
        <v>0.3</v>
      </c>
      <c r="D15" s="12"/>
      <c r="E15" s="12"/>
      <c r="F15" s="16"/>
      <c r="G15" s="19">
        <f t="shared" si="0"/>
        <v>0.3</v>
      </c>
      <c r="H15" s="19">
        <f t="shared" si="1"/>
        <v>0.3</v>
      </c>
      <c r="I15" s="19">
        <f t="shared" si="2"/>
        <v>0.3</v>
      </c>
    </row>
    <row r="16" spans="1:9">
      <c r="A16" s="15" t="s">
        <v>35</v>
      </c>
      <c r="B16" s="1">
        <v>0.2</v>
      </c>
      <c r="D16" s="12"/>
      <c r="E16" s="12"/>
      <c r="F16" s="16"/>
      <c r="G16" s="19">
        <f t="shared" si="0"/>
        <v>0.2</v>
      </c>
      <c r="H16" s="19">
        <f t="shared" si="1"/>
        <v>0.2</v>
      </c>
      <c r="I16" s="19">
        <f t="shared" si="2"/>
        <v>0.2</v>
      </c>
    </row>
    <row r="17" spans="1:12">
      <c r="D17" s="12"/>
      <c r="E17" s="12"/>
      <c r="F17" s="12"/>
      <c r="G17" s="19"/>
      <c r="H17" s="19"/>
      <c r="I17" s="19"/>
    </row>
    <row r="18" spans="1:12">
      <c r="A18" s="3" t="s">
        <v>86</v>
      </c>
      <c r="D18" s="12"/>
      <c r="E18" s="12"/>
      <c r="F18" s="16"/>
      <c r="G18" s="19">
        <f>SUM(G3:G17)</f>
        <v>3.7500000000000009</v>
      </c>
      <c r="H18" s="19">
        <f>SUM(H3:H17)</f>
        <v>3.7500000000000009</v>
      </c>
      <c r="I18" s="19">
        <f>SUM(I3:I17)</f>
        <v>3.7500000000000009</v>
      </c>
    </row>
    <row r="19" spans="1:12">
      <c r="A19" s="3" t="s">
        <v>89</v>
      </c>
      <c r="B19" s="4">
        <v>220</v>
      </c>
      <c r="C19" t="s">
        <v>131</v>
      </c>
      <c r="D19" s="12"/>
      <c r="E19" s="12"/>
      <c r="F19" s="12"/>
      <c r="G19">
        <v>900</v>
      </c>
      <c r="H19">
        <v>925</v>
      </c>
      <c r="I19">
        <v>950</v>
      </c>
    </row>
    <row r="20" spans="1:12">
      <c r="A20" s="3" t="s">
        <v>133</v>
      </c>
      <c r="D20" s="12"/>
      <c r="E20" s="12"/>
      <c r="F20" s="12"/>
      <c r="G20" s="11">
        <f>$B19*G19</f>
        <v>198000</v>
      </c>
      <c r="H20" s="11">
        <f>$B19*H19</f>
        <v>203500</v>
      </c>
      <c r="I20" s="11">
        <f>$B19*I19</f>
        <v>209000</v>
      </c>
    </row>
    <row r="21" spans="1:12">
      <c r="D21" s="12"/>
      <c r="E21" s="12"/>
      <c r="F21" s="12"/>
    </row>
    <row r="22" spans="1:12">
      <c r="A22" s="3" t="s">
        <v>10</v>
      </c>
      <c r="D22" s="12"/>
      <c r="E22" s="12"/>
      <c r="F22" s="11"/>
      <c r="G22" s="31">
        <f>$B19*G18*G19</f>
        <v>742500.00000000023</v>
      </c>
      <c r="H22" s="31">
        <f>$B19*H18*H19</f>
        <v>763125.00000000023</v>
      </c>
      <c r="I22" s="31">
        <f>$B19*I18*I19</f>
        <v>783750.00000000023</v>
      </c>
      <c r="J22" s="12"/>
    </row>
    <row r="23" spans="1:12">
      <c r="D23" s="12"/>
      <c r="E23" s="12"/>
      <c r="F23" s="11"/>
      <c r="G23" s="11"/>
      <c r="H23" s="11"/>
      <c r="I23" s="11"/>
      <c r="J23" s="12"/>
    </row>
    <row r="24" spans="1:12">
      <c r="A24" s="14" t="s">
        <v>27</v>
      </c>
      <c r="D24" s="12"/>
      <c r="E24" s="12"/>
      <c r="F24" s="11"/>
      <c r="G24" s="11"/>
      <c r="H24" s="11"/>
      <c r="I24" s="11"/>
      <c r="J24" s="12"/>
    </row>
    <row r="25" spans="1:12">
      <c r="D25" s="12"/>
      <c r="E25" s="12"/>
      <c r="F25" s="12"/>
      <c r="G25" s="12"/>
      <c r="H25" s="12"/>
      <c r="I25" s="12"/>
      <c r="J25" s="12"/>
    </row>
    <row r="26" spans="1:12">
      <c r="A26" s="30" t="s">
        <v>6</v>
      </c>
      <c r="D26" s="12"/>
      <c r="E26" s="12"/>
      <c r="F26" s="12"/>
    </row>
    <row r="27" spans="1:12" ht="30">
      <c r="A27" s="21" t="s">
        <v>7</v>
      </c>
      <c r="D27" s="12"/>
      <c r="E27" s="12"/>
      <c r="F27" s="11"/>
      <c r="G27" s="11">
        <f>2*15*1200</f>
        <v>36000</v>
      </c>
      <c r="H27" s="11">
        <f>2*15*1200</f>
        <v>36000</v>
      </c>
      <c r="I27" s="11">
        <f>2*15*1200</f>
        <v>36000</v>
      </c>
      <c r="J27" s="11"/>
      <c r="K27" s="11"/>
      <c r="L27" s="12"/>
    </row>
    <row r="28" spans="1:12">
      <c r="A28" s="21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30" t="s">
        <v>5</v>
      </c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30" customHeight="1">
      <c r="A30" s="21" t="s">
        <v>8</v>
      </c>
      <c r="B30">
        <v>3</v>
      </c>
      <c r="D30" s="12"/>
      <c r="E30" s="12"/>
      <c r="F30" s="11"/>
      <c r="G30" s="11">
        <f>12*15*G19*$B30</f>
        <v>486000</v>
      </c>
      <c r="H30" s="11">
        <f>12*15*H19*$B30</f>
        <v>499500</v>
      </c>
      <c r="I30" s="11">
        <f>12*15*I19*$B30</f>
        <v>513000</v>
      </c>
      <c r="J30" s="12"/>
      <c r="K30" s="12"/>
      <c r="L30" s="12"/>
    </row>
    <row r="31" spans="1:12">
      <c r="A31" s="21"/>
      <c r="D31" s="12"/>
      <c r="E31" s="12"/>
      <c r="F31" s="12"/>
      <c r="G31" s="12"/>
      <c r="H31" s="12"/>
      <c r="I31" s="12"/>
      <c r="J31" s="12"/>
      <c r="K31" s="12"/>
      <c r="L31" s="12"/>
    </row>
    <row r="32" spans="1:12">
      <c r="A32" s="30" t="s">
        <v>4</v>
      </c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30" customHeight="1">
      <c r="A33" s="21" t="s">
        <v>9</v>
      </c>
      <c r="B33">
        <v>7</v>
      </c>
      <c r="D33" s="12"/>
      <c r="E33" s="12"/>
      <c r="F33" s="11"/>
      <c r="G33" s="11">
        <f>12*9*G19*$B33</f>
        <v>680400</v>
      </c>
      <c r="H33" s="11">
        <f>12*9*H19*$B33</f>
        <v>699300</v>
      </c>
      <c r="I33" s="11">
        <f>12*9*I19*$B33</f>
        <v>718200</v>
      </c>
      <c r="J33" s="12"/>
      <c r="K33" s="12"/>
      <c r="L33" s="12"/>
    </row>
    <row r="34" spans="1:12">
      <c r="D34" s="12"/>
      <c r="E34" s="12"/>
      <c r="F34" s="11"/>
      <c r="G34" s="11"/>
      <c r="H34" s="11"/>
      <c r="I34" s="11"/>
      <c r="J34" s="12"/>
      <c r="K34" s="12"/>
      <c r="L34" s="12"/>
    </row>
    <row r="35" spans="1:12">
      <c r="A35" s="3" t="s">
        <v>114</v>
      </c>
      <c r="D35" s="12"/>
      <c r="E35" s="12"/>
      <c r="F35" s="11"/>
      <c r="G35" s="31">
        <f>SUM(G27:G33)</f>
        <v>1202400</v>
      </c>
      <c r="H35" s="31">
        <f>SUM(H27:H33)</f>
        <v>1234800</v>
      </c>
      <c r="I35" s="31">
        <f>SUM(I27:I33)</f>
        <v>1267200</v>
      </c>
    </row>
    <row r="36" spans="1:12">
      <c r="D36" s="12"/>
      <c r="E36" s="12"/>
      <c r="F36" s="11"/>
      <c r="G36" s="11"/>
      <c r="H36" s="11"/>
      <c r="I36" s="11"/>
    </row>
    <row r="37" spans="1:12">
      <c r="A37" s="14" t="s">
        <v>122</v>
      </c>
      <c r="D37" s="12"/>
      <c r="E37" s="12"/>
      <c r="F37" s="11"/>
      <c r="G37" s="11"/>
      <c r="H37" s="11"/>
      <c r="I37" s="11"/>
    </row>
    <row r="38" spans="1:12">
      <c r="D38" s="12"/>
      <c r="E38" s="12"/>
      <c r="F38" s="12"/>
    </row>
    <row r="39" spans="1:12" ht="15" customHeight="1">
      <c r="A39" s="3" t="s">
        <v>106</v>
      </c>
      <c r="B39">
        <v>3</v>
      </c>
      <c r="D39" s="12"/>
      <c r="E39" s="12"/>
      <c r="F39" s="12"/>
      <c r="G39" s="19">
        <f>0.5*SUM(G10:G16)</f>
        <v>0.75</v>
      </c>
      <c r="H39" s="19">
        <f>0.5*SUM(H10:H16)</f>
        <v>0.75</v>
      </c>
      <c r="I39" s="19">
        <f>0.5*SUM(I10:I16)</f>
        <v>0.75</v>
      </c>
    </row>
    <row r="40" spans="1:12">
      <c r="A40" s="3" t="s">
        <v>107</v>
      </c>
      <c r="D40" s="12"/>
      <c r="E40" s="12"/>
      <c r="F40" s="12"/>
    </row>
    <row r="41" spans="1:12">
      <c r="A41"/>
    </row>
    <row r="42" spans="1:12">
      <c r="A42" s="3" t="s">
        <v>123</v>
      </c>
      <c r="D42" s="12"/>
      <c r="E42" s="12"/>
      <c r="F42" s="11"/>
      <c r="G42" s="31">
        <f>220*G39*G19</f>
        <v>148500</v>
      </c>
      <c r="H42" s="31">
        <f>220*H39*H19</f>
        <v>152625</v>
      </c>
      <c r="I42" s="31">
        <f>220*I39*I19</f>
        <v>156750</v>
      </c>
    </row>
    <row r="43" spans="1:12">
      <c r="D43" s="12"/>
      <c r="E43" s="12"/>
      <c r="F43" s="12"/>
    </row>
    <row r="44" spans="1:12">
      <c r="D44" s="12"/>
      <c r="E44" s="12"/>
      <c r="F44" s="12"/>
    </row>
    <row r="45" spans="1:12">
      <c r="D45" s="12"/>
      <c r="E45" s="12"/>
      <c r="F45" s="12"/>
    </row>
    <row r="46" spans="1:12">
      <c r="D46" s="12"/>
      <c r="E46" s="12"/>
      <c r="F46" s="12"/>
    </row>
    <row r="47" spans="1:12">
      <c r="D47" s="12"/>
      <c r="E47" s="12"/>
      <c r="F47" s="12"/>
    </row>
    <row r="48" spans="1:12">
      <c r="D48" s="12"/>
      <c r="E48" s="12"/>
      <c r="F48" s="12"/>
    </row>
    <row r="49" spans="4:6">
      <c r="D49" s="12"/>
      <c r="E49" s="12"/>
      <c r="F49" s="12"/>
    </row>
    <row r="50" spans="4:6">
      <c r="D50" s="12"/>
      <c r="E50" s="12"/>
      <c r="F50" s="12"/>
    </row>
    <row r="51" spans="4:6">
      <c r="D51" s="12"/>
      <c r="E51" s="12"/>
      <c r="F51" s="12"/>
    </row>
    <row r="52" spans="4:6">
      <c r="D52" s="12"/>
      <c r="E52" s="12"/>
      <c r="F52" s="12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64" orientation="portrait" horizontalDpi="0" verticalDpi="0" r:id="rId1"/>
  <headerFooter>
    <oddHeader>&amp;C&amp;"-,Bold"&amp;14&amp;A</oddHeader>
    <oddFooter>&amp;L&amp;F&amp;C&amp;P of &amp;N&amp;R&amp;T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selection activeCell="A15" sqref="A15"/>
    </sheetView>
  </sheetViews>
  <sheetFormatPr baseColWidth="10" defaultColWidth="9.140625" defaultRowHeight="15"/>
  <cols>
    <col min="1" max="1" width="59.7109375" customWidth="1"/>
    <col min="2" max="14" width="10.7109375" customWidth="1"/>
  </cols>
  <sheetData>
    <row r="1" spans="1:8">
      <c r="A1" s="8" t="s">
        <v>76</v>
      </c>
    </row>
    <row r="2" spans="1:8">
      <c r="A2" t="s">
        <v>15</v>
      </c>
      <c r="C2" s="6">
        <v>0</v>
      </c>
      <c r="E2" s="6"/>
      <c r="F2" s="6"/>
      <c r="G2" s="6"/>
    </row>
    <row r="3" spans="1:8">
      <c r="A3" t="s">
        <v>72</v>
      </c>
      <c r="C3" s="6">
        <v>100000</v>
      </c>
      <c r="E3" s="6"/>
      <c r="F3" s="6"/>
      <c r="G3" s="6"/>
    </row>
    <row r="4" spans="1:8">
      <c r="A4" t="s">
        <v>74</v>
      </c>
      <c r="C4" s="6">
        <v>100000</v>
      </c>
      <c r="E4" s="6"/>
      <c r="F4" s="6"/>
      <c r="G4" s="6"/>
    </row>
    <row r="5" spans="1:8">
      <c r="A5" t="s">
        <v>73</v>
      </c>
      <c r="C5" s="6">
        <v>0</v>
      </c>
      <c r="E5" s="6"/>
      <c r="F5" s="6"/>
      <c r="G5" s="6"/>
    </row>
    <row r="6" spans="1:8">
      <c r="A6" t="s">
        <v>16</v>
      </c>
      <c r="C6" s="6">
        <v>200000</v>
      </c>
      <c r="E6" s="6"/>
      <c r="F6" s="6"/>
      <c r="G6" s="6"/>
    </row>
    <row r="7" spans="1:8">
      <c r="A7" t="s">
        <v>17</v>
      </c>
      <c r="C7" s="6">
        <v>90000</v>
      </c>
      <c r="E7" s="6"/>
      <c r="F7" s="6"/>
      <c r="G7" s="6"/>
    </row>
    <row r="8" spans="1:8">
      <c r="C8" s="6"/>
      <c r="E8" s="6"/>
      <c r="F8" s="6"/>
      <c r="G8" s="6"/>
    </row>
    <row r="9" spans="1:8">
      <c r="A9" t="s">
        <v>77</v>
      </c>
      <c r="C9" s="11">
        <f>SUM(C2:C7)</f>
        <v>490000</v>
      </c>
      <c r="E9" s="11"/>
      <c r="F9" s="6"/>
      <c r="G9" s="6"/>
    </row>
    <row r="10" spans="1:8">
      <c r="A10" s="12" t="s">
        <v>109</v>
      </c>
      <c r="B10" s="1">
        <v>0.2</v>
      </c>
      <c r="C10" s="32">
        <f>C9*B10</f>
        <v>98000</v>
      </c>
    </row>
    <row r="11" spans="1:8">
      <c r="A11" s="12" t="s">
        <v>110</v>
      </c>
      <c r="B11" s="1"/>
      <c r="C11" s="32"/>
    </row>
    <row r="12" spans="1:8">
      <c r="A12" t="s">
        <v>115</v>
      </c>
      <c r="B12" s="1"/>
      <c r="C12" s="11">
        <f>SUM(C9:C10)</f>
        <v>588000</v>
      </c>
    </row>
    <row r="13" spans="1:8">
      <c r="B13" s="1"/>
      <c r="C13" s="11"/>
    </row>
    <row r="14" spans="1:8">
      <c r="A14" t="s">
        <v>111</v>
      </c>
      <c r="C14" s="18">
        <f>C12/5</f>
        <v>117600</v>
      </c>
    </row>
    <row r="15" spans="1:8">
      <c r="D15" s="11"/>
    </row>
    <row r="16" spans="1:8">
      <c r="D16">
        <v>2015</v>
      </c>
      <c r="E16">
        <v>2016</v>
      </c>
      <c r="F16">
        <v>2017</v>
      </c>
      <c r="G16">
        <v>2018</v>
      </c>
      <c r="H16">
        <v>2019</v>
      </c>
    </row>
    <row r="17" spans="1:8">
      <c r="A17" s="8" t="s">
        <v>75</v>
      </c>
    </row>
    <row r="18" spans="1:8">
      <c r="A18" t="s">
        <v>15</v>
      </c>
      <c r="D18" s="6">
        <v>20000</v>
      </c>
      <c r="E18" s="6">
        <v>20000</v>
      </c>
      <c r="F18" s="6">
        <v>20000</v>
      </c>
      <c r="G18" s="6">
        <v>20000</v>
      </c>
      <c r="H18" s="6">
        <v>20000</v>
      </c>
    </row>
    <row r="19" spans="1:8">
      <c r="A19" t="s">
        <v>116</v>
      </c>
      <c r="D19" s="6">
        <v>50000</v>
      </c>
      <c r="E19" s="6">
        <v>50000</v>
      </c>
      <c r="F19" s="6">
        <v>50000</v>
      </c>
      <c r="G19" s="6">
        <v>50000</v>
      </c>
      <c r="H19" s="6">
        <v>50000</v>
      </c>
    </row>
    <row r="20" spans="1:8">
      <c r="A20" t="s">
        <v>81</v>
      </c>
      <c r="D20" s="6">
        <v>20000</v>
      </c>
      <c r="E20" s="6">
        <v>20000</v>
      </c>
      <c r="F20" s="6">
        <v>20000</v>
      </c>
      <c r="G20" s="6">
        <v>20000</v>
      </c>
      <c r="H20" s="6">
        <v>20000</v>
      </c>
    </row>
    <row r="21" spans="1:8">
      <c r="A21" t="s">
        <v>82</v>
      </c>
      <c r="D21" s="6">
        <v>50000</v>
      </c>
      <c r="E21" s="6">
        <v>50000</v>
      </c>
      <c r="F21" s="6">
        <v>50000</v>
      </c>
      <c r="G21" s="6">
        <v>50000</v>
      </c>
      <c r="H21" s="6">
        <v>50000</v>
      </c>
    </row>
    <row r="22" spans="1:8">
      <c r="A22" t="s">
        <v>78</v>
      </c>
      <c r="D22" s="6">
        <v>50000</v>
      </c>
      <c r="E22" s="6">
        <v>50000</v>
      </c>
      <c r="F22" s="6">
        <v>50000</v>
      </c>
      <c r="G22" s="6">
        <v>50000</v>
      </c>
      <c r="H22" s="6">
        <v>50000</v>
      </c>
    </row>
    <row r="23" spans="1:8">
      <c r="A23" t="s">
        <v>79</v>
      </c>
      <c r="D23" s="6">
        <v>50000</v>
      </c>
      <c r="E23" s="6">
        <v>50000</v>
      </c>
      <c r="F23" s="6">
        <v>50000</v>
      </c>
      <c r="G23" s="6">
        <v>50000</v>
      </c>
      <c r="H23" s="6">
        <v>50000</v>
      </c>
    </row>
    <row r="24" spans="1:8">
      <c r="A24" t="s">
        <v>118</v>
      </c>
      <c r="D24" t="s">
        <v>113</v>
      </c>
      <c r="E24" s="6"/>
      <c r="F24" s="6"/>
      <c r="G24" s="6"/>
      <c r="H24" s="6"/>
    </row>
    <row r="25" spans="1:8">
      <c r="A25" t="s">
        <v>117</v>
      </c>
      <c r="D25" t="s">
        <v>119</v>
      </c>
      <c r="E25" s="6"/>
      <c r="F25" s="6"/>
      <c r="G25" s="6"/>
      <c r="H25" s="6"/>
    </row>
    <row r="26" spans="1:8">
      <c r="A26" t="s">
        <v>80</v>
      </c>
      <c r="D26" s="6">
        <f>$C$14</f>
        <v>117600</v>
      </c>
      <c r="E26" s="6">
        <f>$C$14</f>
        <v>117600</v>
      </c>
      <c r="F26" s="6">
        <f>$C$14</f>
        <v>117600</v>
      </c>
      <c r="G26" s="6">
        <f>$C$14</f>
        <v>117600</v>
      </c>
      <c r="H26" s="6">
        <f>$C$14</f>
        <v>117600</v>
      </c>
    </row>
    <row r="27" spans="1:8">
      <c r="D27" s="6"/>
      <c r="E27" s="6"/>
      <c r="F27" s="6"/>
      <c r="G27" s="6"/>
      <c r="H27" s="6"/>
    </row>
    <row r="28" spans="1:8">
      <c r="A28" t="s">
        <v>70</v>
      </c>
      <c r="D28" s="6">
        <f>SUM(D18:D26)</f>
        <v>357600</v>
      </c>
      <c r="E28" s="6">
        <f>SUM(E18:E26)</f>
        <v>357600</v>
      </c>
      <c r="F28" s="6">
        <f>SUM(F18:F26)</f>
        <v>357600</v>
      </c>
      <c r="G28" s="6">
        <f>SUM(G18:G26)</f>
        <v>357600</v>
      </c>
      <c r="H28" s="6">
        <f>SUM(H18:H26)</f>
        <v>357600</v>
      </c>
    </row>
    <row r="29" spans="1:8">
      <c r="A29" t="s">
        <v>71</v>
      </c>
      <c r="B29" s="1">
        <v>0.15</v>
      </c>
      <c r="D29" s="6">
        <f>D28*$B29</f>
        <v>53640</v>
      </c>
      <c r="E29" s="6">
        <f>E28*$B29</f>
        <v>53640</v>
      </c>
      <c r="F29" s="6">
        <f>F28*$B29</f>
        <v>53640</v>
      </c>
      <c r="G29" s="6">
        <f>G28*$B29</f>
        <v>53640</v>
      </c>
      <c r="H29" s="6">
        <f>H28*$B29</f>
        <v>53640</v>
      </c>
    </row>
    <row r="31" spans="1:8">
      <c r="A31" t="s">
        <v>22</v>
      </c>
      <c r="D31" s="9">
        <f>SUM(D28:D29)</f>
        <v>411240</v>
      </c>
      <c r="E31" s="9">
        <f>SUM(E28:E29)</f>
        <v>411240</v>
      </c>
      <c r="F31" s="9">
        <f>SUM(F28:F29)</f>
        <v>411240</v>
      </c>
      <c r="G31" s="9">
        <f>SUM(G28:G29)</f>
        <v>411240</v>
      </c>
      <c r="H31" s="9">
        <f>SUM(H28:H29)</f>
        <v>411240</v>
      </c>
    </row>
    <row r="33" spans="1:1">
      <c r="A33" t="s">
        <v>112</v>
      </c>
    </row>
    <row r="34" spans="1:1">
      <c r="A34" t="s">
        <v>121</v>
      </c>
    </row>
    <row r="35" spans="1:1">
      <c r="A35" s="33" t="s">
        <v>120</v>
      </c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64" orientation="portrait" horizontalDpi="0" verticalDpi="0" r:id="rId1"/>
  <headerFooter>
    <oddHeader>&amp;C&amp;"-,Bold"&amp;14&amp;A</oddHeader>
    <oddFooter>&amp;L&amp;F&amp;C&amp;P of &amp;N&amp;R&amp;T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workbookViewId="0">
      <selection activeCell="A15" sqref="A15"/>
    </sheetView>
  </sheetViews>
  <sheetFormatPr baseColWidth="10" defaultColWidth="9.140625" defaultRowHeight="15"/>
  <cols>
    <col min="1" max="1" width="40.7109375" customWidth="1"/>
    <col min="2" max="14" width="10.7109375" customWidth="1"/>
  </cols>
  <sheetData>
    <row r="1" spans="1:8"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</row>
    <row r="3" spans="1:8">
      <c r="A3" t="s">
        <v>13</v>
      </c>
    </row>
    <row r="4" spans="1:8">
      <c r="E4" s="12"/>
    </row>
    <row r="5" spans="1:8">
      <c r="A5" t="s">
        <v>130</v>
      </c>
      <c r="E5" s="11"/>
      <c r="F5" s="9">
        <v>10000</v>
      </c>
      <c r="G5" s="9">
        <v>10000</v>
      </c>
      <c r="H5" s="9">
        <v>10000</v>
      </c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headerFooter>
    <oddHeader>&amp;C&amp;"-,Bold"&amp;14&amp;A</oddHeader>
    <oddFooter>&amp;L&amp;F&amp;C&amp;P of &amp;N&amp;R&amp;T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A15" sqref="A15"/>
    </sheetView>
  </sheetViews>
  <sheetFormatPr baseColWidth="10" defaultColWidth="9.140625" defaultRowHeight="15"/>
  <cols>
    <col min="1" max="1" width="40.7109375" customWidth="1"/>
    <col min="2" max="14" width="10.7109375" customWidth="1"/>
  </cols>
  <sheetData>
    <row r="1" spans="1:8"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</row>
    <row r="3" spans="1:8">
      <c r="A3" t="s">
        <v>129</v>
      </c>
      <c r="B3" s="2">
        <v>1</v>
      </c>
    </row>
    <row r="4" spans="1:8">
      <c r="A4" t="s">
        <v>1</v>
      </c>
      <c r="C4" s="12"/>
      <c r="F4">
        <v>330</v>
      </c>
      <c r="G4">
        <v>360</v>
      </c>
      <c r="H4">
        <v>360</v>
      </c>
    </row>
    <row r="5" spans="1:8">
      <c r="A5" t="s">
        <v>105</v>
      </c>
      <c r="C5" s="12"/>
      <c r="F5" s="11">
        <f>F4*220*$B3</f>
        <v>72600</v>
      </c>
      <c r="G5" s="11">
        <f>G4*220*$B3</f>
        <v>79200</v>
      </c>
      <c r="H5" s="11">
        <f>H4*220*$B3</f>
        <v>79200</v>
      </c>
    </row>
    <row r="6" spans="1:8">
      <c r="C6" s="12"/>
    </row>
    <row r="7" spans="1:8">
      <c r="A7" t="s">
        <v>125</v>
      </c>
      <c r="B7">
        <v>50</v>
      </c>
      <c r="C7" s="34" t="s">
        <v>124</v>
      </c>
      <c r="F7" s="11">
        <f>500*$B7</f>
        <v>25000</v>
      </c>
      <c r="G7" s="11">
        <f>500*$B7</f>
        <v>25000</v>
      </c>
      <c r="H7" s="11">
        <f>500*$B7</f>
        <v>25000</v>
      </c>
    </row>
    <row r="8" spans="1:8">
      <c r="A8" t="s">
        <v>108</v>
      </c>
      <c r="C8" s="12"/>
    </row>
    <row r="9" spans="1:8">
      <c r="C9" s="12"/>
    </row>
    <row r="10" spans="1:8">
      <c r="A10" t="s">
        <v>127</v>
      </c>
      <c r="B10">
        <v>100</v>
      </c>
      <c r="C10" s="34" t="s">
        <v>126</v>
      </c>
      <c r="F10" s="11">
        <f>600*$B10</f>
        <v>60000</v>
      </c>
      <c r="G10" s="11">
        <f>600*$B10</f>
        <v>60000</v>
      </c>
      <c r="H10" s="11">
        <f>600*$B10</f>
        <v>60000</v>
      </c>
    </row>
    <row r="11" spans="1:8">
      <c r="A11" t="s">
        <v>128</v>
      </c>
      <c r="C11" s="12"/>
    </row>
    <row r="12" spans="1:8">
      <c r="C12" s="12"/>
    </row>
    <row r="13" spans="1:8">
      <c r="A13" t="s">
        <v>19</v>
      </c>
      <c r="C13" s="11"/>
      <c r="D13" s="11"/>
      <c r="E13" s="11"/>
      <c r="F13" s="9">
        <f>SUM(F5:F10)</f>
        <v>157600</v>
      </c>
      <c r="G13" s="9">
        <f>SUM(G5:G10)</f>
        <v>164200</v>
      </c>
      <c r="H13" s="9">
        <f>SUM(H5:H10)</f>
        <v>164200</v>
      </c>
    </row>
    <row r="14" spans="1:8">
      <c r="C14" s="6"/>
      <c r="D14" s="6"/>
      <c r="E14" s="6"/>
      <c r="F14" s="6"/>
      <c r="G14" s="6"/>
      <c r="H14" s="6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headerFooter>
    <oddHeader>&amp;C&amp;"-,Bold"&amp;14&amp;A</oddHeader>
    <oddFooter>&amp;L&amp;F&amp;C&amp;P of &amp;N&amp;R&amp;T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 and E Summary</vt:lpstr>
      <vt:lpstr>Phase Two costs</vt:lpstr>
      <vt:lpstr>Staff costs</vt:lpstr>
      <vt:lpstr>Computer services</vt:lpstr>
      <vt:lpstr>Technical Services</vt:lpstr>
      <vt:lpstr>Admin services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Queree</dc:creator>
  <cp:lastModifiedBy>Fenkes, Rütger</cp:lastModifiedBy>
  <cp:lastPrinted>2012-05-10T09:20:48Z</cp:lastPrinted>
  <dcterms:created xsi:type="dcterms:W3CDTF">2012-04-02T08:41:48Z</dcterms:created>
  <dcterms:modified xsi:type="dcterms:W3CDTF">2012-05-13T10:56:53Z</dcterms:modified>
</cp:coreProperties>
</file>